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365" windowWidth="11265" windowHeight="8400" firstSheet="5" activeTab="7"/>
  </bookViews>
  <sheets>
    <sheet name="1-pajamos" sheetId="1" r:id="rId1"/>
    <sheet name="2-sp.dot." sheetId="2" r:id="rId2"/>
    <sheet name="3-įst.pajamos" sheetId="3" r:id="rId3"/>
    <sheet name="4-išl.asign.vald. " sheetId="4" r:id="rId4"/>
    <sheet name="5-išl.pagal programas " sheetId="5" r:id="rId5"/>
    <sheet name="6-valst.deleg.f-jų paskirst." sheetId="6" r:id="rId6"/>
    <sheet name="7-apyvartos lėšos" sheetId="7" r:id="rId7"/>
    <sheet name="8 -ES projektai" sheetId="8" r:id="rId8"/>
  </sheets>
  <definedNames>
    <definedName name="OLE_LINK2" localSheetId="0">'1-pajamos'!$A$1</definedName>
    <definedName name="_xlnm.Print_Titles" localSheetId="2">'3-įst.pajamos'!$7:$8</definedName>
    <definedName name="_xlnm.Print_Titles" localSheetId="3">'4-išl.asign.vald. '!$8:$10</definedName>
    <definedName name="_xlnm.Print_Titles" localSheetId="4">'5-išl.pagal programas '!$5:$7</definedName>
  </definedNames>
  <calcPr fullCalcOnLoad="1"/>
</workbook>
</file>

<file path=xl/sharedStrings.xml><?xml version="1.0" encoding="utf-8"?>
<sst xmlns="http://schemas.openxmlformats.org/spreadsheetml/2006/main" count="1012" uniqueCount="644">
  <si>
    <t xml:space="preserve">              Rokiškio rajono savivaldybės tarybos  </t>
  </si>
  <si>
    <t xml:space="preserve">                                                                                                  1 priedas</t>
  </si>
  <si>
    <t xml:space="preserve">                                            P A J A M O S </t>
  </si>
  <si>
    <t>Eil.Nr.</t>
  </si>
  <si>
    <t>Pajamų klasifikacijos kodas</t>
  </si>
  <si>
    <t xml:space="preserve">            Pajamos</t>
  </si>
  <si>
    <t xml:space="preserve">    suma</t>
  </si>
  <si>
    <t>1.</t>
  </si>
  <si>
    <t>1.1.</t>
  </si>
  <si>
    <t>2.</t>
  </si>
  <si>
    <t xml:space="preserve"> Pajamų ir pelno mokesčiai (3)</t>
  </si>
  <si>
    <t>3.</t>
  </si>
  <si>
    <t>1.1.1.1.1.</t>
  </si>
  <si>
    <t>Gyventojų pajamų mokestis, iš viso (4+5+6)</t>
  </si>
  <si>
    <t>4.</t>
  </si>
  <si>
    <t>1.1.1.1.1.1.</t>
  </si>
  <si>
    <t>Gyventojų pajamų mokestis ( gautas iš VMI)</t>
  </si>
  <si>
    <t>5.</t>
  </si>
  <si>
    <t>1.1.1.1.1.2.</t>
  </si>
  <si>
    <t>Gyventojų pajamų mokestis savivaldybių išlaidų struktūrų skirtumams išlyginti</t>
  </si>
  <si>
    <t>6.</t>
  </si>
  <si>
    <t>1.1.1.1.1.3.</t>
  </si>
  <si>
    <t>Gyventojų pajamų mokestis savivaldybių pajamoms iš gyventojų pajamų mokesčio išlyginti</t>
  </si>
  <si>
    <t>7.</t>
  </si>
  <si>
    <t>1.1.3.</t>
  </si>
  <si>
    <t>Turto  mokesčiai (8+9+10)</t>
  </si>
  <si>
    <t>8.</t>
  </si>
  <si>
    <t>1.1.3.1.</t>
  </si>
  <si>
    <t>Žemės mokestis</t>
  </si>
  <si>
    <t>9.</t>
  </si>
  <si>
    <t>1.1.3.2.</t>
  </si>
  <si>
    <t xml:space="preserve"> Paveldimo ir dovanojimo mokestis</t>
  </si>
  <si>
    <t>10.</t>
  </si>
  <si>
    <t>1.1.3.3.</t>
  </si>
  <si>
    <t>Nekilnojamojo turto mokestis</t>
  </si>
  <si>
    <t>11.</t>
  </si>
  <si>
    <t>1.1.4.</t>
  </si>
  <si>
    <t>Prekių ir paslaugų mokesčiai (12+13)</t>
  </si>
  <si>
    <t>12.</t>
  </si>
  <si>
    <t>1.1.4.7.1.1.</t>
  </si>
  <si>
    <t>Mokesčiai už aplinkos teršimą</t>
  </si>
  <si>
    <t>13.</t>
  </si>
  <si>
    <t>1.1.4.7.2.</t>
  </si>
  <si>
    <t>Rinkliavos(14+15)</t>
  </si>
  <si>
    <t>14.</t>
  </si>
  <si>
    <t>1.1.4.7.2.1.</t>
  </si>
  <si>
    <t>Valstybės rinkliavos</t>
  </si>
  <si>
    <t>15.</t>
  </si>
  <si>
    <t>1.1.4.7.2.2.</t>
  </si>
  <si>
    <t>Vietinės rinkliavos</t>
  </si>
  <si>
    <t>16.</t>
  </si>
  <si>
    <t>1.3.</t>
  </si>
  <si>
    <t>17.</t>
  </si>
  <si>
    <t>1.3.4.1.1.1.</t>
  </si>
  <si>
    <t>18.</t>
  </si>
  <si>
    <t xml:space="preserve"> 1.3.4.1.1.1.a</t>
  </si>
  <si>
    <t>Valstybinėms funkcijoms vykdyti</t>
  </si>
  <si>
    <t>19.</t>
  </si>
  <si>
    <t xml:space="preserve"> 1.3.4.1.1.1.b</t>
  </si>
  <si>
    <t>20.</t>
  </si>
  <si>
    <t xml:space="preserve"> 1.3.4.1.1.1.c</t>
  </si>
  <si>
    <t>1.3.4.2.1.2.</t>
  </si>
  <si>
    <t>Bendrosios dotacijos kompensacija</t>
  </si>
  <si>
    <t>22.</t>
  </si>
  <si>
    <t>1.3.4.2.1.1.</t>
  </si>
  <si>
    <t>Valstybės investicijų programa</t>
  </si>
  <si>
    <t>23.</t>
  </si>
  <si>
    <t>1.4.</t>
  </si>
  <si>
    <t>24.</t>
  </si>
  <si>
    <t>1.4.1.</t>
  </si>
  <si>
    <t>25.</t>
  </si>
  <si>
    <t>1.4.1.4.1.</t>
  </si>
  <si>
    <t>Nuomos mokestis už valstybinę žemę ir valstybinio vidaus fondo vandens telkinius</t>
  </si>
  <si>
    <t>26.</t>
  </si>
  <si>
    <t>1.4.1.4.2.1.</t>
  </si>
  <si>
    <t>Mokestis už medžiojamų gyvūnų išteklių naudojimą ir kitus valstybinius išteklius</t>
  </si>
  <si>
    <t>27.</t>
  </si>
  <si>
    <t>1.4.2.1.</t>
  </si>
  <si>
    <t xml:space="preserve">Pajamos už teikiamas paslaugas </t>
  </si>
  <si>
    <t>28.</t>
  </si>
  <si>
    <t>1.4.3.1.1.1.</t>
  </si>
  <si>
    <t>Pajamos iš baudų ir konfiskacijos</t>
  </si>
  <si>
    <t>29.</t>
  </si>
  <si>
    <t>30.</t>
  </si>
  <si>
    <t>Skolintos lėšos</t>
  </si>
  <si>
    <t>31.</t>
  </si>
  <si>
    <t xml:space="preserve">               Rokiškio rajono savivaldybės tarybos  </t>
  </si>
  <si>
    <t xml:space="preserve">                                                                                                  2 priedas</t>
  </si>
  <si>
    <t xml:space="preserve">   TEISINGUMO MINISTERIJA</t>
  </si>
  <si>
    <t>Civilinės būklės aktų registravimas</t>
  </si>
  <si>
    <t>Pirminė teisinė pagalba</t>
  </si>
  <si>
    <t xml:space="preserve">  VIDAUS REIKALŲ MINISTERIJA</t>
  </si>
  <si>
    <t>Gyventojų registro tvarkymas ir duomenų teikimas valstybės registrui</t>
  </si>
  <si>
    <t>Gyvenamosios vietos deklaravimas</t>
  </si>
  <si>
    <t>Priešgaisrinė tarnyba</t>
  </si>
  <si>
    <t>Civilinė sauga</t>
  </si>
  <si>
    <t>SOCIALINĖS APSAUGOS IR DARBO MINISTERIJA</t>
  </si>
  <si>
    <t>Socialinė parama mokiniams</t>
  </si>
  <si>
    <t>Socialinėms paslaugoms</t>
  </si>
  <si>
    <t>Vaikų teisių apsaugai</t>
  </si>
  <si>
    <t>Jaunimo teisių apsaugai</t>
  </si>
  <si>
    <t>Darbo rinkos politikos ir gyventojų užimtumui</t>
  </si>
  <si>
    <t>ŽEMĖS ŪKIO MINISTERIJA</t>
  </si>
  <si>
    <t>Žemės ūkio funkcijai</t>
  </si>
  <si>
    <t>Melioracijai</t>
  </si>
  <si>
    <t>KRAŠTO APSAUGOS MINISTERIJA</t>
  </si>
  <si>
    <t>Dalyvavimas rengiant ir vykdant mobilizaciją</t>
  </si>
  <si>
    <t>LIETUVOS VYRIAUSIO ARCHYVARO TARNYBA</t>
  </si>
  <si>
    <t>Archyvinių dokumentų tvarkymas</t>
  </si>
  <si>
    <t>KONKURENCIJOS TARYBA</t>
  </si>
  <si>
    <t>Duomenų apie suteiktą valstybės pagalbą teikimas valsybės registrui</t>
  </si>
  <si>
    <t>VALSTYBINĖ KALBOS INSPEKCIJA</t>
  </si>
  <si>
    <t>Valstybinės kalbos vartojimo ir taisyklingumo kontrolė</t>
  </si>
  <si>
    <t xml:space="preserve">   IŠ  VISO VALSTYBĖS DELEGUOTOMS FUNKCIJOMS</t>
  </si>
  <si>
    <t>ŠVIETIMO IR MOKSLO MINISTERIJA</t>
  </si>
  <si>
    <t>Mokinio krepšelis</t>
  </si>
  <si>
    <t xml:space="preserve">  IŠ VISO </t>
  </si>
  <si>
    <t xml:space="preserve">                                                                                                  3 priedas</t>
  </si>
  <si>
    <t>ROKIŠKIO RAJONO SAVIVALDYBĖS BIUDŽETINIŲ ĮSTAIGŲ PAJAMOS</t>
  </si>
  <si>
    <t xml:space="preserve">                        UŽ TEIKIAMAS PASLAUGAS</t>
  </si>
  <si>
    <t>Įstaiga</t>
  </si>
  <si>
    <t>Planuojamos įplaukos</t>
  </si>
  <si>
    <t>Kultūros centras</t>
  </si>
  <si>
    <t>Krašto muziejus</t>
  </si>
  <si>
    <t>Kūno kultūros ir sporto centras</t>
  </si>
  <si>
    <t>Soc. paramos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</si>
  <si>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</si>
  <si>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</si>
  <si>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</si>
  <si>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</si>
  <si>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</si>
  <si>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</si>
  <si>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</si>
  <si>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</si>
  <si>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</si>
  <si>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kaim. seniūnija</t>
  </si>
  <si>
    <t>Rokiškio miesto seniūnija</t>
  </si>
  <si>
    <t>L/d "Nykštukas"</t>
  </si>
  <si>
    <t>L/d "Pumpurėlis"</t>
  </si>
  <si>
    <t>Juodupės l/d</t>
  </si>
  <si>
    <t>21.</t>
  </si>
  <si>
    <t>M/d "Ąžuoliukas"</t>
  </si>
  <si>
    <t>Obelių d/m</t>
  </si>
  <si>
    <t>Kavoliškio d/m</t>
  </si>
  <si>
    <t>L/d "Varpelis"</t>
  </si>
  <si>
    <t>Senamiesčio progimnazija</t>
  </si>
  <si>
    <t>Senamiesčio progimn. Laibgalių sk.</t>
  </si>
  <si>
    <t>Kriaunų pagrindinė m-la</t>
  </si>
  <si>
    <t>Suaugusiųjų ir jaunimo  mokymo centras</t>
  </si>
  <si>
    <t>32.</t>
  </si>
  <si>
    <t>Panemunėlio pagrindinė m-la</t>
  </si>
  <si>
    <t>33.</t>
  </si>
  <si>
    <t>J.Tumo-Vaižganto gimnazija</t>
  </si>
  <si>
    <t>34.</t>
  </si>
  <si>
    <t>J.Tumo-Vaižganto gimnaz.  bendrabutis</t>
  </si>
  <si>
    <t>35.</t>
  </si>
  <si>
    <t>J.Tūbelio progimnazija</t>
  </si>
  <si>
    <t>36.</t>
  </si>
  <si>
    <t>Juodupės gimnazija</t>
  </si>
  <si>
    <t>37.</t>
  </si>
  <si>
    <t>Juodupės neformaliojo ugd.sk.</t>
  </si>
  <si>
    <t>38.</t>
  </si>
  <si>
    <t>Jūžintų J.O. Širvydo vid.m-la</t>
  </si>
  <si>
    <t>39.</t>
  </si>
  <si>
    <t>Kamajų A.Strazdo gimnazija</t>
  </si>
  <si>
    <t>40.</t>
  </si>
  <si>
    <t>Kamajų ikimokykl.ugdymo sk.</t>
  </si>
  <si>
    <t>41.</t>
  </si>
  <si>
    <t>42.</t>
  </si>
  <si>
    <t>Kamajų neformal.ugdymo sk.</t>
  </si>
  <si>
    <t>43.</t>
  </si>
  <si>
    <t>Obelių gimnazija</t>
  </si>
  <si>
    <t>44.</t>
  </si>
  <si>
    <t>Obelių neformal.ugdymo sk.</t>
  </si>
  <si>
    <t>45.</t>
  </si>
  <si>
    <t>Pandėlio gimnazija</t>
  </si>
  <si>
    <t>46.</t>
  </si>
  <si>
    <t>47.</t>
  </si>
  <si>
    <t>Muzikos mokykla</t>
  </si>
  <si>
    <t>48.</t>
  </si>
  <si>
    <t>Choreografijos m-la</t>
  </si>
  <si>
    <t>49.</t>
  </si>
  <si>
    <t>Švietimo centras</t>
  </si>
  <si>
    <t>50.</t>
  </si>
  <si>
    <t>Pedagoginė psichologinė tarnyba</t>
  </si>
  <si>
    <t>Pandėlio UDC</t>
  </si>
  <si>
    <t>Panemunėlio UDC</t>
  </si>
  <si>
    <r>
      <t xml:space="preserve">       </t>
    </r>
    <r>
      <rPr>
        <b/>
        <sz val="10"/>
        <rFont val="Arial"/>
        <family val="2"/>
      </rPr>
      <t>IŠ VISO</t>
    </r>
  </si>
  <si>
    <t xml:space="preserve">Rokiškio rajono savivaldybės tarybos </t>
  </si>
  <si>
    <t>Administracija</t>
  </si>
  <si>
    <t>Nekilnojamo turto nuomos specialioji programa</t>
  </si>
  <si>
    <t>Socialinės paramos centras</t>
  </si>
  <si>
    <t>Rokiškio kaimiškoji seniūnija</t>
  </si>
  <si>
    <t>L/d Nykštukas</t>
  </si>
  <si>
    <t>L/d Pumpurėlis</t>
  </si>
  <si>
    <t>M/d Ąžuoliukas</t>
  </si>
  <si>
    <t>Kriaunų pagrindinė m-kla</t>
  </si>
  <si>
    <t>Choreografijos mokykla</t>
  </si>
  <si>
    <t>Rokiškio rajono savivaldybės tarybos</t>
  </si>
  <si>
    <t xml:space="preserve">  VISOS PAJAMOS IR SKOLINTOS LĖŠOS (31+32)</t>
  </si>
  <si>
    <t>1.1.1.</t>
  </si>
  <si>
    <t>SVEIKATOS APSAUGOS MINISTERIJA</t>
  </si>
  <si>
    <t>Visuomenės sveikatos priežiūros funkcijoms vykdyti</t>
  </si>
  <si>
    <t xml:space="preserve">             VALSTYBĖS DELEGUOTOS FUNKCIJOS                                                       </t>
  </si>
  <si>
    <t>Kamajų A. Strazdo gimn. ikimok. ugd. sk.</t>
  </si>
  <si>
    <t>Kamajų neformaliojo ugdymo skyrius</t>
  </si>
  <si>
    <t>Iš viso:</t>
  </si>
  <si>
    <t>Asignavimų valdytojo pavadinimas</t>
  </si>
  <si>
    <t xml:space="preserve">   iš jų:</t>
  </si>
  <si>
    <t>įmokos už  išlaikymą švietimo,socialinės apsaugos įstaigose</t>
  </si>
  <si>
    <t>už patalpų nuomą</t>
  </si>
  <si>
    <t>už atsitiktines paslaugas</t>
  </si>
  <si>
    <t>IŠ VISO</t>
  </si>
  <si>
    <t>Turizmo ir tradicinių amatų informacijos ir koordinavimo centras</t>
  </si>
  <si>
    <t xml:space="preserve">  ROKIŠKIO RAJONO SAVIVALDYBĖS 2015 METŲ BIUDŽETAS</t>
  </si>
  <si>
    <t>( eurai)</t>
  </si>
  <si>
    <t>eurai</t>
  </si>
  <si>
    <t>Socialinėms išmokoms</t>
  </si>
  <si>
    <t>Būsto nuomos ar išperkamosios nuomos mokesčių dalies kompensacijoms</t>
  </si>
  <si>
    <t xml:space="preserve">    J.Tumo-Vaižganto gimnazijos ir bendrabučio pastatų rekonstrukcija</t>
  </si>
  <si>
    <t xml:space="preserve">    Kamajų A.Strazdo gimnazijos pastato rekonstrukcija</t>
  </si>
  <si>
    <t xml:space="preserve">   Sveikatingumo,rekreacijos ir sporto komplekso statyba</t>
  </si>
  <si>
    <t>Ūkio lėšos mokykloms, turinčioms mokinių su specialiaisiais poreikiais Rokiškio pagrindinei mokyklai</t>
  </si>
  <si>
    <t>Rokiškio suaugusiųjų ir jaunimo mokymo centro VšĮ Rokiškio psichiatrijos ligoninės Psichosocialinės reabilitacijos skyriaus suaugusiųjų klasės</t>
  </si>
  <si>
    <t>Rokiškio suaugusiųjų ir jaunimo mokymo centro VšĮ Rokiškio psichiatrijos ligoninės Psichosocialinės reabilitacijos skyriaus suaugusiųjų klasėms finansuoti</t>
  </si>
  <si>
    <t xml:space="preserve"> 1.3.4.1.1.1.d</t>
  </si>
  <si>
    <t>VISI MOKESČIAI, PAJAMOS IR DOTACIJOS(1+17+25)</t>
  </si>
  <si>
    <t>Rokiškio pagrindinė mokykla</t>
  </si>
  <si>
    <t>Valstybės funkcijos pavadinimas</t>
  </si>
  <si>
    <t>Asignavimų valdytojas</t>
  </si>
  <si>
    <t xml:space="preserve">VISO </t>
  </si>
  <si>
    <t xml:space="preserve"> Iš to sk.DUF</t>
  </si>
  <si>
    <t>Gyventojų registro tvarkymas ir duomenų valst.reg.teik.</t>
  </si>
  <si>
    <t>Civilinės saugos organizavimas</t>
  </si>
  <si>
    <t>Valst.kalbos vartojimo ir taisykl.kontrolė</t>
  </si>
  <si>
    <t>Mobilizacijos organ.</t>
  </si>
  <si>
    <t>Vaikų teisių apsauga</t>
  </si>
  <si>
    <t>Jaunimo teisių apsauga</t>
  </si>
  <si>
    <t>Darbo rinkos politikos įgyvendinimas  iš viso</t>
  </si>
  <si>
    <t xml:space="preserve">            iš jų: viešiesiems darbams</t>
  </si>
  <si>
    <t xml:space="preserve">                    administr.išl.                        1 PR</t>
  </si>
  <si>
    <t xml:space="preserve">                    medžiagų įsigijimui          4 PR.</t>
  </si>
  <si>
    <t>Statybos ir infr.sk.</t>
  </si>
  <si>
    <t xml:space="preserve">Pirminė teisinė pagalba </t>
  </si>
  <si>
    <t>Duomenų teikimas valstybės pagalbos registrui</t>
  </si>
  <si>
    <t>Socialinė parama mokiniams  iš viso</t>
  </si>
  <si>
    <t xml:space="preserve">        iš jų: soc.parama</t>
  </si>
  <si>
    <t>Soc.paramos sk.</t>
  </si>
  <si>
    <t xml:space="preserve">                administravimas  1.PR</t>
  </si>
  <si>
    <t xml:space="preserve">                administravimas-švietimo įstaigoms 1 PR.</t>
  </si>
  <si>
    <t>Soc.par.sk.</t>
  </si>
  <si>
    <t>Socialinės paslaugos  iš viso</t>
  </si>
  <si>
    <t xml:space="preserve">        iš jų: asmenų su sunkia negalia globa</t>
  </si>
  <si>
    <t xml:space="preserve">                soc.rizika iš viso 4 PR.</t>
  </si>
  <si>
    <t xml:space="preserve">  Juodupės sen.</t>
  </si>
  <si>
    <t xml:space="preserve">  Jūžintų sen,</t>
  </si>
  <si>
    <t xml:space="preserve">  Kamajų sen.</t>
  </si>
  <si>
    <t xml:space="preserve">  Kazliškio sen.</t>
  </si>
  <si>
    <t xml:space="preserve">  Kriaunų sen.</t>
  </si>
  <si>
    <t xml:space="preserve">   Obelių sen.</t>
  </si>
  <si>
    <t xml:space="preserve">  Pandėlio sen.</t>
  </si>
  <si>
    <t xml:space="preserve">   Panemunėlio sen.</t>
  </si>
  <si>
    <t xml:space="preserve">   Rokiškio kaim. sen.</t>
  </si>
  <si>
    <t xml:space="preserve">  Rokiškio mst.sen.</t>
  </si>
  <si>
    <t xml:space="preserve"> Socialinės išmokos    iš viso</t>
  </si>
  <si>
    <t xml:space="preserve">     iš jų :  soc.išmokų administravimas 1 PR.</t>
  </si>
  <si>
    <t xml:space="preserve">               soc.išmokos ( laidojimo pašalpos)         viso</t>
  </si>
  <si>
    <t>Būsto nuomas ar išperk.nuomos mokesčių dalies kompensav.</t>
  </si>
  <si>
    <t>Žemės ūkio  funkcijos vykdymas</t>
  </si>
  <si>
    <t xml:space="preserve"> iš to sk.:     melioracija </t>
  </si>
  <si>
    <t>Žemės ūkio sk.</t>
  </si>
  <si>
    <t xml:space="preserve">                   žemės ūkio  funkcija  iš viso</t>
  </si>
  <si>
    <t xml:space="preserve">  Administracija</t>
  </si>
  <si>
    <t>Priešg.tarn.</t>
  </si>
  <si>
    <t>Visuomenės sveikatos priežiūros f-joms vykdyti</t>
  </si>
  <si>
    <t>Visuomenės sveik.biur.</t>
  </si>
  <si>
    <t>VISO VALSTYBĖS FUNKCIJOMS</t>
  </si>
  <si>
    <t>6 priedas</t>
  </si>
  <si>
    <t xml:space="preserve">                              Iš viso</t>
  </si>
  <si>
    <t>Architektūros ir paveldosaugos skyrius- aplinkos apsaugos rėmimo spec. programa</t>
  </si>
  <si>
    <t xml:space="preserve">pajamos už teikiamas paslaugas </t>
  </si>
  <si>
    <t>laisvas lėšų likutis</t>
  </si>
  <si>
    <t>\</t>
  </si>
  <si>
    <t>5 priedas</t>
  </si>
  <si>
    <t>7 priedas</t>
  </si>
  <si>
    <t>8 priedas</t>
  </si>
  <si>
    <t>ROKIŠKIO RAJONO SAVIVALDYBĖS APYVARTOS LĖŠOS</t>
  </si>
  <si>
    <r>
      <t xml:space="preserve">SF* - </t>
    </r>
    <r>
      <rPr>
        <sz val="10"/>
        <rFont val="Arial"/>
        <family val="2"/>
      </rPr>
      <t>savarankiška funkcija</t>
    </r>
  </si>
  <si>
    <r>
      <t>VF*</t>
    </r>
    <r>
      <rPr>
        <sz val="10"/>
        <rFont val="Arial"/>
        <family val="0"/>
      </rPr>
      <t xml:space="preserve"> - valstybės funkcija</t>
    </r>
  </si>
  <si>
    <r>
      <t xml:space="preserve">MK* - </t>
    </r>
    <r>
      <rPr>
        <sz val="10"/>
        <rFont val="Arial"/>
        <family val="2"/>
      </rPr>
      <t>moksleivio krepšelis</t>
    </r>
  </si>
  <si>
    <r>
      <t xml:space="preserve">SP PR* - </t>
    </r>
    <r>
      <rPr>
        <sz val="10"/>
        <rFont val="Arial"/>
        <family val="2"/>
      </rPr>
      <t>specialioji programa</t>
    </r>
  </si>
  <si>
    <t xml:space="preserve">                             2016 m.vasario19  d. sprendimo Nr.TS-</t>
  </si>
  <si>
    <t>1.4.1.2.1.2.</t>
  </si>
  <si>
    <t>Dividendai</t>
  </si>
  <si>
    <t>4.1.</t>
  </si>
  <si>
    <t>Materialiojo ir nematerialiojo turto realizavimo pajamos</t>
  </si>
  <si>
    <t>1.5.4.1.4.1.</t>
  </si>
  <si>
    <t xml:space="preserve">Kitos neišvardytos pajamos </t>
  </si>
  <si>
    <t>MOKESČIAI (2+7+11)</t>
  </si>
  <si>
    <t>16.17.</t>
  </si>
  <si>
    <t>DOTACIJOS (17+22+23)</t>
  </si>
  <si>
    <t>Speciali tikslinė dotacija iš viso (18+19+20+21)</t>
  </si>
  <si>
    <t>Turto pajamos(26+27+28)</t>
  </si>
  <si>
    <t>KITOS PAJAMOS (25+29+30+31+32)</t>
  </si>
  <si>
    <t xml:space="preserve">                                                             2016 m.vasario 19   d. sprendimo Nr.TS-</t>
  </si>
  <si>
    <t>ROKIŠKIO RAJONO SAVIVALDYBĖS BIUDŽETO 2016 METŲ</t>
  </si>
  <si>
    <t xml:space="preserve">                                                            2016m.vasario19  d. sprendimo Nr TS-</t>
  </si>
  <si>
    <t>tūkst.Eur</t>
  </si>
  <si>
    <t>2016 m. vasario 19 d. sprendimo Nr. TS-</t>
  </si>
  <si>
    <t xml:space="preserve">VALSTYBĖS DELEGUOTŲ  FUNKCIJŲ PASKIRSTYMAS   2016 M.  </t>
  </si>
  <si>
    <t>Priskirtos valstybinės žemės ir kito turto valdymo, naudojimo ir disponavimo juo patikėjimo teise</t>
  </si>
  <si>
    <t xml:space="preserve">                      iš jų:</t>
  </si>
  <si>
    <t xml:space="preserve">                        iš jų:</t>
  </si>
  <si>
    <t xml:space="preserve">                  iš jų:</t>
  </si>
  <si>
    <t xml:space="preserve">                 iš jų:</t>
  </si>
  <si>
    <t xml:space="preserve">                asmenų su sunkia negalia globa</t>
  </si>
  <si>
    <t>Turto valdymo ir viešųjų pirkimų skyrius</t>
  </si>
  <si>
    <t>J.Keliuočio viešoji biblioteka</t>
  </si>
  <si>
    <t>Turizmo ir amatų</t>
  </si>
  <si>
    <t xml:space="preserve">   VšĮ Rokiškio rajono ligoninės pastatų inžinierinių sistemų atnaujinimas</t>
  </si>
  <si>
    <t xml:space="preserve">  J.Keliuočio viešosios bibliotekos pastato Rokiškyje ir kiemo rekonstravimas bei         modernizavimas ir priestato statyba</t>
  </si>
  <si>
    <t xml:space="preserve">   VšĮ Rokiškio PASPC poliklinikos infrastruktūros atnaujinimas</t>
  </si>
  <si>
    <t>Ūkio lėšos mokykloms, turinčioms mokinių su specialiaisiais poreikiais, Rokiškio pagrindinei mokyklai</t>
  </si>
  <si>
    <t>suma</t>
  </si>
  <si>
    <t xml:space="preserve">         Funkcijos</t>
  </si>
  <si>
    <t xml:space="preserve">                                                                                                            tūkst.Eur</t>
  </si>
  <si>
    <t xml:space="preserve">Panemunėlio seniūnija                      </t>
  </si>
  <si>
    <t>Švietimo skyrius-Ugdymo kokybės ir mokymosi aplinkos užtikrinimas</t>
  </si>
  <si>
    <r>
      <t xml:space="preserve">    </t>
    </r>
    <r>
      <rPr>
        <i/>
        <sz val="9"/>
        <rFont val="Arial"/>
        <family val="2"/>
      </rPr>
      <t>iš to sk.  lengvatinio moksleivių pervežimo išlaidų kompensavimas</t>
    </r>
  </si>
  <si>
    <t xml:space="preserve">        (LĖŠŲ LIKUTIS 2015M.GRUODŽIO 31D.)</t>
  </si>
  <si>
    <t>2016  METAIS SAVIVALDYBĖS PLANUOJAMŲ VYKDYTI PROJEKTŲ, FINANSUOJAMŲ IŠ ES IR KITŲ FONDŲ PARAMOS IR KURIEMS REIKALINGAS SAVIVALDYBĖS PRISIDĖJIMAS, SĄRAŠAS</t>
  </si>
  <si>
    <t>Eil. Nr.</t>
  </si>
  <si>
    <t>Projekto pavadinimas</t>
  </si>
  <si>
    <t>Projekto vadovas, finansininkas</t>
  </si>
  <si>
    <t>projekto vertė iš viso, tūkst. EUR</t>
  </si>
  <si>
    <t xml:space="preserve"> iš jų:</t>
  </si>
  <si>
    <t xml:space="preserve">Reikalinga 2016 metams </t>
  </si>
  <si>
    <t>Pastabos</t>
  </si>
  <si>
    <t>ES</t>
  </si>
  <si>
    <t>VB</t>
  </si>
  <si>
    <t>SB</t>
  </si>
  <si>
    <t xml:space="preserve">    iš jų :</t>
  </si>
  <si>
    <t xml:space="preserve">Iš viso </t>
  </si>
  <si>
    <t>ES fondų lėšos ir VIP</t>
  </si>
  <si>
    <t>savivaldybės dalis(prisidėjimas)</t>
  </si>
  <si>
    <t>avansinis</t>
  </si>
  <si>
    <t>netinkamos išlaidos</t>
  </si>
  <si>
    <t xml:space="preserve">Rokiškio Juozo Tūbelio progimnazijos pastato renovavimas </t>
  </si>
  <si>
    <t>Aušra Vingelienė</t>
  </si>
  <si>
    <t>Finansavimas numatomas iš Švietimo įstaigų modernizavimo programos</t>
  </si>
  <si>
    <t xml:space="preserve">Rokiškio Juozo Tumo-Vaižganto vidurinės mokyklos ir mokyklos bendrabučio pastatus Rokiškyje, M. Romerio g. 1 ir J. Basanavičiaus g. 8 rekonstravimas </t>
  </si>
  <si>
    <t>Vida Paukštienė</t>
  </si>
  <si>
    <t>Finansavimas numatomas iš Valstybės kapitalo investicijų programos</t>
  </si>
  <si>
    <t>Rokiškio rajono Pandėlio gimnazijos Panemunio g. 25, Pandėlio m. renovavimas</t>
  </si>
  <si>
    <t xml:space="preserve">Rokiškio rajono Kamajų Antano Strazdo gimnazijos pastato Kamajuose, K. Šešelgio g. 7, rekonstravimas </t>
  </si>
  <si>
    <t xml:space="preserve">Sveikatingumo, rekreacijos ir sporto komplekso baseino statyba Rokiškyje </t>
  </si>
  <si>
    <t>Všį Rokiškio rajono ligoninės pastatų inžinierinių sistemų atnaujinimas</t>
  </si>
  <si>
    <t>Raimondas Martinėlis, Žaliukienė (finansininkė)</t>
  </si>
  <si>
    <t xml:space="preserve">VšĮ Rokiškio PASPC poliklinikos infrastruktūros atnaujinimas </t>
  </si>
  <si>
    <t>Lėšos reikalingos Rokiškio vaikų konsultacijos medicininės įrangos, medicininių ir biuro baldų, informacinių technologijų atnaujinimui . Finansavimas numatomas iš Valstybės kapitalo investicijų programos</t>
  </si>
  <si>
    <t xml:space="preserve">Rokiškio rajono savivaldybės Juozo Keliuočio viešosios bibliotekos pastato Rokiškyje, nepriklausomybės a. 16 ir kiemo rekonstravimas bei modernizavimas ir priestato statyba </t>
  </si>
  <si>
    <t>Rokiškio miesto Taikos g. 1, 1A, 1B, 7, 9, 11 daugiabučių namų atnaujinimas, didinant jų energijos vartojimo efektyvumą</t>
  </si>
  <si>
    <t>Romaldas Vilkas</t>
  </si>
  <si>
    <t>Urbanistinės teritorijos Rokiškio mieste tarp Respublikos g-Aušros-Parko-Taikos-Vilties-P.Širvio-Jaunystės-Panevėžio-Perkūno-Kauno-J. Basanavičiaus-Ąžuolų-Tyzenhauzų-Pievų-Juodupės-Laisvės gatvių sutvarkymas ir plėtra, III etapas</t>
  </si>
  <si>
    <t>Projekto paraiška numatoma teikti 2016 m.</t>
  </si>
  <si>
    <t>Socialinio būsto fondo plėtra Rokiškio rajono savivaldybėje</t>
  </si>
  <si>
    <t>Vida Gindvilienė, Rita Baltakienė</t>
  </si>
  <si>
    <t>Juodupės miestelio gyvenamosios vietovės atnaujinimas</t>
  </si>
  <si>
    <t xml:space="preserve">Lėšos bus reiklaingos techninio projekto rengimo išlaidoms </t>
  </si>
  <si>
    <t>Obelių miesto gyvenamosios vietovės atnaujinimas</t>
  </si>
  <si>
    <t>Rokiškio rajono kūno kultūros ir sporto centro ledo ritulio aikštelės rekonstrukcijos tęstinumas (apdengimas ir elektros įrangos remontas)</t>
  </si>
  <si>
    <t>Augutis Kriukelis</t>
  </si>
  <si>
    <t>Projektas buvo svarstytas PRKG. Projekto paraiška pateikta Kūno kultūros sporto rėmimo fondui, lėšos reikalingos prisidėjimui prie projekto.</t>
  </si>
  <si>
    <t>ERASMUS+ 1 pagrindinio veiksmo projektas "Pagrindinio ugdymo pakopoje dirbančių mokytojų kompetencijų tobulinimas ir lyderystės plėtra Rokiškio rajono mokyklose"</t>
  </si>
  <si>
    <t>Rita Gagiškienė</t>
  </si>
  <si>
    <t xml:space="preserve">  Erasmus+ 2 pagrindinio veiksmo suaugusiųjų švietimo sektoriaus strateginės partnerystės projektas Nr. 2015-1-LT01-KA204-013493
„Dabarties asmeniui reikalingų kompetencijų suteikimas“
</t>
  </si>
  <si>
    <t>Violėta Deksnienė, Rokiškio suaugusiųjų ir jaunimo mokymo centras</t>
  </si>
  <si>
    <t>Reikalingos savivaldybės lėšos  2016  m. rugpjūčio mėn., lėšos bus grąžintos 2016-10 mėn. Numatoma finansuoti iš Tiksliniam prisidėjimui prie ES ir kitų fondų bei programų gavusių projektų skirtų lėšų.</t>
  </si>
  <si>
    <t xml:space="preserve">ERASMUS+2 pagrindinio veiksmo projektas "Culture, Nature And People- meeting points of Lithuania, The Czech Respublic and Bulgaria" </t>
  </si>
  <si>
    <t>Daiva Macijauskienė, Zita Indriulionienė</t>
  </si>
  <si>
    <t>,,ERASMUS+ 2" pagrindinio veiksmo bendrojo ugdymo sektoriaus tarpmokyklinės strateginės partnerystės projekto Nr. 2015-1-LT01-KA219-013409_1 ,,Children Tell the HiStory"</t>
  </si>
  <si>
    <t>Irena Matelienė</t>
  </si>
  <si>
    <t>0.00</t>
  </si>
  <si>
    <t>Reikalingos savivaldybės lėšos  2016  m. sausio mėn., lėšos bus grąžintos 2017 m. pabaigoje.</t>
  </si>
  <si>
    <t xml:space="preserve">„Lietuvos Respublikos ir Norvegijos karalystės institucijų bendradarbiavimas perteikiant žinias ir gerąją patirtį administracinio ir finansinio valdymo bei korupcijos mažinimo ir prevencijos srityje Lietuvos Respublikos valstybės ir savivaldybių institucijoms“ kodas Nr. NOR-LT10- VRM-01-K-02-011  </t>
  </si>
  <si>
    <t>Elinga Mikulėnienė</t>
  </si>
  <si>
    <t>689.781,82</t>
  </si>
  <si>
    <t xml:space="preserve">Projektas bus vykdomas iki 2016-11-30. Iš savivaldybės reeikia projekto apyvartinių lėšų, kurios bus grąžintos kas tris mėnesius, teikiant mokėjimo prašymą, galutinis grąžinimas 2017 m. vasario mėn. </t>
  </si>
  <si>
    <t>ERASMUS+ 1 pagrindinio veiksmo projektas "Partnerystė ir kompetencijų ugdymas"</t>
  </si>
  <si>
    <t xml:space="preserve">Projektas bus teikiamas 2016 m. kovo mėn. Projektas nebuvo svarstytas PRKG. Jei finansavimo negaus, nereiks ir savivaldybės lėšų. </t>
  </si>
  <si>
    <t>Vaikų ir jaunim vasaros poilsio programa</t>
  </si>
  <si>
    <t>Nijolė Gužienė</t>
  </si>
  <si>
    <t xml:space="preserve">Projektas bus teikiamas 2016 m. Jei finansavimo negaus, nereiks ir savivaldybės lėšų. </t>
  </si>
  <si>
    <t>Lietuvos ir Lenkijos jaunimo mainų fondo projektas</t>
  </si>
  <si>
    <t>Gitana Kubilienė</t>
  </si>
  <si>
    <t>Erasmus+ projektas "Act like a Leader"</t>
  </si>
  <si>
    <t>Vaikų vasaroa poilsio programa</t>
  </si>
  <si>
    <t>Eimutis Mališauskas</t>
  </si>
  <si>
    <t xml:space="preserve">Rokiškio rajono kaimiškosios ir Juodupės seniūnijų Vyžuonos upės baseino dalies griovių ir juose esančių statinių rekonstravimas“ </t>
  </si>
  <si>
    <t>Danutė Žėglaitienė</t>
  </si>
  <si>
    <t>Praiška bus teikiama 2016 m. pavasarį, jei nebus patvirtinta, finansavimo nereikės. Finansavimas - sąskaitų kompensavimo būdu.</t>
  </si>
  <si>
    <t>2016 m. vasario 19 d. sprendimo TS -</t>
  </si>
  <si>
    <t>Finansų skyrius</t>
  </si>
  <si>
    <t xml:space="preserve">               priskirtos valstybinės žemės ir kito turto valdymo, naudojimo ir disponavimo juo patikėjimo teise</t>
  </si>
  <si>
    <t>VALSTYBĖS INVESTICIJŲ PROGRAMOJE NUMATYTOMS KAPITALO INVESTICIJOMS, IŠ JŲ:</t>
  </si>
  <si>
    <t xml:space="preserve">                                                                                      ROKIŠKIO RAJONO SAVIVALDYBĖS 2016 METŲ BIUDŽETAS</t>
  </si>
  <si>
    <t>ASIGNAVIMAI</t>
  </si>
  <si>
    <t>4 priedas</t>
  </si>
  <si>
    <t>tūkst.eur.</t>
  </si>
  <si>
    <t>Programos/asignavimų valdytojo pavadinimas</t>
  </si>
  <si>
    <t>Iš viso</t>
  </si>
  <si>
    <t>iš jų:</t>
  </si>
  <si>
    <t>Iš viso SF*</t>
  </si>
  <si>
    <t>Iš viso VF*</t>
  </si>
  <si>
    <t>Iš viso MK*</t>
  </si>
  <si>
    <t>Iš viso SP PR*</t>
  </si>
  <si>
    <t>išlaidoms</t>
  </si>
  <si>
    <t>turtui įsigyti</t>
  </si>
  <si>
    <t>iš jų: darbo užmokesčiui</t>
  </si>
  <si>
    <t>Savivaldybės taryba</t>
  </si>
  <si>
    <t>Mero ir vicemero darbo apmokėjimas</t>
  </si>
  <si>
    <t>Tarybos narių darbo apmokėjimas</t>
  </si>
  <si>
    <t>Savivaldybės administracija iš viso</t>
  </si>
  <si>
    <t>Savivaldybės kitos išlaidos</t>
  </si>
  <si>
    <t>Administracijos direktoriaus rezervas</t>
  </si>
  <si>
    <t>Darbo politikos formavimas ir įgyvendinimas</t>
  </si>
  <si>
    <t>Seniūnijų gatvių apšvietimo atnaujinimas</t>
  </si>
  <si>
    <t>Kompiuterinės technikos atnaujinimas</t>
  </si>
  <si>
    <t xml:space="preserve">Kontrolės ir audito tarnyba </t>
  </si>
  <si>
    <t>Socialinės paramos ir sveikatos skyrius iš viso</t>
  </si>
  <si>
    <t>Socialinė parama</t>
  </si>
  <si>
    <t>Slauga pagal socialines indikacijas</t>
  </si>
  <si>
    <t>Parapijos senelių namų finansavimas</t>
  </si>
  <si>
    <t>Būsto pritaikymas neįgaliesiems</t>
  </si>
  <si>
    <t>Asmenų patalpinimas į stacionarias globos įst.</t>
  </si>
  <si>
    <t>Socialinės paramos mokiniams administravimas</t>
  </si>
  <si>
    <t>Asmenų su sunkia negalia socialinė globa</t>
  </si>
  <si>
    <t>Kompensacijos už šildymą ir vandenį</t>
  </si>
  <si>
    <t>Socialinės reabilitacijos paslaugų neįgaliesiems bendruomenėje projektams finansuoti</t>
  </si>
  <si>
    <t>Būsto nuomos ar išperkamosios nuomos mokesčių dalies kompensavimas</t>
  </si>
  <si>
    <t>VšĮ Rokiškio rajono ligoninė (lizingas)</t>
  </si>
  <si>
    <t>VšĮ Rokiškio PASPC infrastruktūros atnaujinimo programa</t>
  </si>
  <si>
    <t>Vystomoji bendradarbiavimo veikla</t>
  </si>
  <si>
    <t>Vaiko teisių apsaugos skyrius iš viso</t>
  </si>
  <si>
    <t>Vaikų dienos centrų dalinis finansavimas</t>
  </si>
  <si>
    <t>Kultūros,turizmo ir ryšių su užsienio šalimis skyrius iš viso</t>
  </si>
  <si>
    <t>Tarptautinis bendradarbiavimas</t>
  </si>
  <si>
    <t>Rajono renginių programa</t>
  </si>
  <si>
    <t>Nevyriausybinių organizac. projektų finansavimas</t>
  </si>
  <si>
    <t xml:space="preserve"> iš jų: jaunimo organizacijų projektų finansavimas</t>
  </si>
  <si>
    <t xml:space="preserve">         sporto  organizacijų projektų finansavimas</t>
  </si>
  <si>
    <t>Leidyba</t>
  </si>
  <si>
    <t>Talentingų žmonių rėmimui</t>
  </si>
  <si>
    <t>Kaimo materialinės bazės stiprinimui</t>
  </si>
  <si>
    <t>Turto valdymo ir viešųjų pirkimų skyrius                iš viso</t>
  </si>
  <si>
    <t>Nekilnojamo turto įregistravimas</t>
  </si>
  <si>
    <t>Lengvatinio keleivių pervežimo išlaidų kompensavimas</t>
  </si>
  <si>
    <t>Nuostolingų maršrutų išlaidų kompensavimas</t>
  </si>
  <si>
    <t>Kompensacijos už liftų naudojimą</t>
  </si>
  <si>
    <t>Statybos ir infrastruktūros skyrius iš viso</t>
  </si>
  <si>
    <t>Kapitalo investicijos ir ilgalaikio turto remontas</t>
  </si>
  <si>
    <t>iš to sk.: Valstybės investicijų programai</t>
  </si>
  <si>
    <t xml:space="preserve">              investic. proj. vykdyti iš skolintų  lėšų</t>
  </si>
  <si>
    <t>VšĮ Juodupės komunalininkas dalininko kapitalui didinti (paskolai grąžinti)</t>
  </si>
  <si>
    <t>Subsidijos gamintojams už šiluminę energiją</t>
  </si>
  <si>
    <t>Daugiabučių namų bendrijų fondas</t>
  </si>
  <si>
    <t>Kelių žiemos priežiūra</t>
  </si>
  <si>
    <t>Projektų administravimas</t>
  </si>
  <si>
    <t>Įvykdytų projektų priežiūrai</t>
  </si>
  <si>
    <t>Strateginio planav. ir investicijų skyrius iš viso</t>
  </si>
  <si>
    <t>Europos ir kitų fondų projektams dalinai finansuoti</t>
  </si>
  <si>
    <t>Investiciniams projektams, galimybių studijoms ir kitiems dokumentams rengti</t>
  </si>
  <si>
    <t>Smulkaus ir vidutinio verslo rėmimo fondas</t>
  </si>
  <si>
    <t>Architektūros ir  paveldosaugos skyrius  iš viso</t>
  </si>
  <si>
    <t>Paveldosaugos komisijos veiklos programa</t>
  </si>
  <si>
    <t>Laisvės kovų įamžinimo komisijos veikla</t>
  </si>
  <si>
    <t>Pavojingų, didžiagabaritinių ir asbesto turinčių atliekų surinkimo ir sutvarkymo programa</t>
  </si>
  <si>
    <t>Teritorijų planavimas ir detalieji planai</t>
  </si>
  <si>
    <t>Aplinkos apsaugos rėmimo specialioji programa</t>
  </si>
  <si>
    <t>Finansų skyrius iš viso</t>
  </si>
  <si>
    <t>Paskolų aptarnavimas</t>
  </si>
  <si>
    <t>Kultūros darbuotojų darbo užmokesčiui didinti  nuo liepos 1 d. ir darbui su globojamomis šeimomis</t>
  </si>
  <si>
    <t>Žemės ūkio skyrius iš viso</t>
  </si>
  <si>
    <t>Žemės gerinimas</t>
  </si>
  <si>
    <t>Žemės ūkio rėmimo fondas</t>
  </si>
  <si>
    <t>Švietimo skyrius iš viso</t>
  </si>
  <si>
    <t>Vaikų ir jaunimo socializacijos programa</t>
  </si>
  <si>
    <t>Nusikalstamų veikų prevencijos ir kontrolės progr.</t>
  </si>
  <si>
    <t>Lengvatinis keleivių pervež. išl. kompensavimas</t>
  </si>
  <si>
    <t>Brandos egzaminams organizuoti ir vykdyti</t>
  </si>
  <si>
    <t>Formaliojo švietimo programas papildantiems moduliams</t>
  </si>
  <si>
    <t>Neformaliojo vaikų švietimo programoms</t>
  </si>
  <si>
    <t>Maisto atliekų utilizavimui</t>
  </si>
  <si>
    <t>Moksleivių dainų šventei</t>
  </si>
  <si>
    <t>Mokyklinių baldų ir kompiuterinių technologijų atnaujinimo programa</t>
  </si>
  <si>
    <t>Pedagoginė grupė</t>
  </si>
  <si>
    <t>VŠĮ Rokiškio jaunimo centras</t>
  </si>
  <si>
    <t>VŠĮ Rokiškio jaunimo centras Žiobiškio sk.</t>
  </si>
  <si>
    <t>iš to sk.:festivaliui ,,Vaidiname žemdirbiams"</t>
  </si>
  <si>
    <t>iš to sk.:L.Šepkos konkurso premijoms</t>
  </si>
  <si>
    <t xml:space="preserve">Kūno kultūros ir sporto centras  </t>
  </si>
  <si>
    <t>iš to sk.: ledo aikštelės šaldymui</t>
  </si>
  <si>
    <t>iš to sk.: sveikatos priežiūra mokyklose</t>
  </si>
  <si>
    <t xml:space="preserve">Pandėlio seniūnija                     </t>
  </si>
  <si>
    <r>
      <t>I</t>
    </r>
    <r>
      <rPr>
        <b/>
        <sz val="10"/>
        <rFont val="Arial"/>
        <family val="2"/>
      </rPr>
      <t>Š VISO:</t>
    </r>
  </si>
  <si>
    <t>Obelių l/d</t>
  </si>
  <si>
    <t>Kavoliškio m/d</t>
  </si>
  <si>
    <t>Pandėlio prad.m-kla</t>
  </si>
  <si>
    <t>Pandėlio prad. m-klos Kazliškio skyrius</t>
  </si>
  <si>
    <t>L/d Varpelis</t>
  </si>
  <si>
    <t>Senamiesčio progimnazijos Laibgalių sk.</t>
  </si>
  <si>
    <t>Suaugusiųjų ir jaunimo mokymo centras</t>
  </si>
  <si>
    <t>VŠĮ Rokiškio psich. ligon. sk.</t>
  </si>
  <si>
    <t>Panemunėlio pagrindinė m-kla</t>
  </si>
  <si>
    <t>J. Tumo-Vaižganto gimnaz. bendrabutis</t>
  </si>
  <si>
    <t>Juozo Tūbelio progimnazija</t>
  </si>
  <si>
    <t>Juodupės gimn. neformaliojo ugdymo sk.</t>
  </si>
  <si>
    <t>Jūžintų J.O.Širvydo pagrindinė m-kla</t>
  </si>
  <si>
    <t>Kamajų A. Strazdo gimn. ikimokykl. ugd. sk.</t>
  </si>
  <si>
    <t>Kamajų gimn. neformaliojo ugdymo sk.</t>
  </si>
  <si>
    <t>Obelių gimn. neformaliojo ugdymo sk.</t>
  </si>
  <si>
    <t xml:space="preserve">Pandėlio gimnazija </t>
  </si>
  <si>
    <t>Rudolfo Lymano muzikos mokykla</t>
  </si>
  <si>
    <t>iš to sk.: mokyklų olimpiadų organizavimui</t>
  </si>
  <si>
    <t>Pandėlio universalus daugiafunkcis centras</t>
  </si>
  <si>
    <t>Panemunėlio universalus daugiafunkcis cent.</t>
  </si>
  <si>
    <t>IŠ VISO:</t>
  </si>
  <si>
    <t xml:space="preserve">                                                  IŠ VISO:</t>
  </si>
  <si>
    <t>ROKIŠKIO RAJONO SAVIVALDYBĖS 2016 METŲ BIUDŽETAS</t>
  </si>
  <si>
    <t>ASIGNAVIMAI  PAGAL PROGRAMAS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</si>
  <si>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</si>
  <si>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</si>
  <si>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</si>
  <si>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</si>
  <si>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</si>
  <si>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</si>
  <si>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 xml:space="preserve">   kompiuterinės technikos atnaujinimas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</si>
  <si>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</si>
  <si>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</si>
  <si>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</si>
  <si>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</si>
  <si>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</si>
  <si>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</si>
  <si>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</si>
  <si>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</si>
  <si>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</si>
  <si>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</si>
  <si>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</si>
  <si>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rPr>
      <t>paveldosaugos komisijos veiklos programa</t>
    </r>
  </si>
  <si>
    <t xml:space="preserve">  laisvės kovų įamžinimo komisijos veikla</t>
  </si>
  <si>
    <r>
      <t xml:space="preserve">   paskolų aptarnavimas</t>
    </r>
    <r>
      <rPr>
        <sz val="10"/>
        <rFont val="Arial"/>
        <family val="2"/>
      </rPr>
      <t xml:space="preserve"> </t>
    </r>
  </si>
  <si>
    <r>
      <t xml:space="preserve">   </t>
    </r>
    <r>
      <rPr>
        <i/>
        <sz val="10"/>
        <rFont val="Arial"/>
        <family val="2"/>
      </rPr>
      <t>kultūros darbuotojų darbo užmokesčiui didinti  nuo liepos 1 d. ir darbui su globojamomis šeim.</t>
    </r>
  </si>
  <si>
    <t>UGDYMO KOKYBĖS IR MOKYMOSI APLINKOS UŽTIKRINIMAS (02)</t>
  </si>
  <si>
    <t>Švietimo skyrius</t>
  </si>
  <si>
    <t xml:space="preserve">  brandos egzaminams organizuoti ir vykdyti</t>
  </si>
  <si>
    <t xml:space="preserve">formaliojo švietimo programas papildantiems moduliams </t>
  </si>
  <si>
    <t>neformaliojo vaikų švietimo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</si>
  <si>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</si>
  <si>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</si>
  <si>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</si>
  <si>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</si>
  <si>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</si>
  <si>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 xml:space="preserve">   moksleivių dainų šventei</t>
  </si>
  <si>
    <t xml:space="preserve">   mokyklinių baldų ir kompiuterinių technologijų atnaujinimo programa</t>
  </si>
  <si>
    <t>Pandėlio prad.m-klos Kazliškio skyrius</t>
  </si>
  <si>
    <t>J. Tumo - Vaižganto gimnazijos bendrabutis</t>
  </si>
  <si>
    <t>Kamajų A.Strazdo gim. ikimokyklinio ug.sk.</t>
  </si>
  <si>
    <t>Kamajų gimn. neformaliojo ugdymo skyrius</t>
  </si>
  <si>
    <t>Obelių gimnaz. neformaliojo ugdymo sk.</t>
  </si>
  <si>
    <t>Pedagogonė psichologinė tarnyba</t>
  </si>
  <si>
    <t>Panemunėlio universalus daugiafunkcis centras</t>
  </si>
  <si>
    <t xml:space="preserve"> iš to sk.: ledo arenos šaldymui</t>
  </si>
  <si>
    <t>KULTŪROS,SPPORTO,BENDRUOMENĖS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</si>
  <si>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</si>
  <si>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</si>
  <si>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</si>
  <si>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</si>
  <si>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</si>
  <si>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</si>
  <si>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</si>
  <si>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</si>
  <si>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</si>
  <si>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iš to sk.: festivaliui ,,Vaidiname žemdirbiams"</t>
  </si>
  <si>
    <t>J.Keliuočio Viešoji biblioteka</t>
  </si>
  <si>
    <t>Vaiko teisių apsaugos skyrius</t>
  </si>
  <si>
    <r>
      <t xml:space="preserve"> </t>
    </r>
    <r>
      <rPr>
        <i/>
        <sz val="10"/>
        <rFont val="Arial"/>
        <family val="2"/>
      </rPr>
      <t xml:space="preserve"> vaikų dienos centrų dalinis finansavimas</t>
    </r>
  </si>
  <si>
    <t xml:space="preserve">  vaikų ir jaunimo socializacija</t>
  </si>
  <si>
    <r>
      <t xml:space="preserve">  </t>
    </r>
    <r>
      <rPr>
        <i/>
        <sz val="9"/>
        <rFont val="Arial"/>
        <family val="2"/>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</si>
  <si>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</si>
  <si>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</si>
  <si>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</si>
  <si>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</si>
  <si>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</si>
  <si>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</si>
  <si>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</si>
  <si>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</si>
  <si>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kompensacijos už šildymą ir vandenį</t>
  </si>
  <si>
    <t xml:space="preserve">  VšĮ Rokiškio rajono ligoninė (lizingas)</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</si>
  <si>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</si>
  <si>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</si>
  <si>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</si>
  <si>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rPr>
      <t xml:space="preserve"> </t>
    </r>
    <r>
      <rPr>
        <i/>
        <sz val="10"/>
        <rFont val="Arial"/>
        <family val="2"/>
      </rPr>
      <t xml:space="preserve">iš to sk.: </t>
    </r>
    <r>
      <rPr>
        <i/>
        <sz val="10"/>
        <rFont val="Arial"/>
        <family val="2"/>
      </rPr>
      <t>sveikatos priežiūra mokyklose</t>
    </r>
  </si>
  <si>
    <t>RAJONO INFRASTRUKTŪROS OBJEKTŲ PRIEŽIŪRA,PLĖTRA IR MODERNIZAVIMAS(05)</t>
  </si>
  <si>
    <t xml:space="preserve">   kapitalo investicijos ir ilgalaikio turto remontas</t>
  </si>
  <si>
    <t>iš to sk.: Valstybės investicijų programa</t>
  </si>
  <si>
    <t xml:space="preserve">           investic. projektams vykdyti iš skol. lėšų</t>
  </si>
  <si>
    <t xml:space="preserve">  kelių žiemos priežiūra</t>
  </si>
  <si>
    <t xml:space="preserve">  darbo politikos formavavimas ir įgyvendinimas</t>
  </si>
  <si>
    <r>
      <t xml:space="preserve">  </t>
    </r>
    <r>
      <rPr>
        <i/>
        <sz val="10"/>
        <rFont val="Arial"/>
        <family val="2"/>
      </rPr>
      <t>daugiabučių bendrijų rėmimo fondas</t>
    </r>
  </si>
  <si>
    <t xml:space="preserve">  subsidijos gamintojams už šiluminę energiją</t>
  </si>
  <si>
    <t xml:space="preserve">  įvykdytų projektų priežiūrai</t>
  </si>
  <si>
    <t xml:space="preserve">  teritorijų planavimas ir detalieji planai</t>
  </si>
  <si>
    <t xml:space="preserve">Savivaldybės administracija </t>
  </si>
  <si>
    <t xml:space="preserve">  seniūnijų gatvių apšvietimo atnaujinimas</t>
  </si>
  <si>
    <t>KAIMO PLĖTROS,APLINKOS APSAUGOS IR VERSLO SKATINIMAS (06)</t>
  </si>
  <si>
    <t xml:space="preserve">    smulkaus ir vidutinio verslo rėmimo fondas</t>
  </si>
  <si>
    <t>Žemės ūkio skyrius</t>
  </si>
  <si>
    <t xml:space="preserve">  žemės gerinimas</t>
  </si>
  <si>
    <t xml:space="preserve">   žemės ūkio rėmimo fondas</t>
  </si>
  <si>
    <t xml:space="preserve">   pavojingų,didžiagabaritinių ir asbesto turinčių atliekų surinkimas ir sutvarkymas</t>
  </si>
  <si>
    <r>
      <t xml:space="preserve">  </t>
    </r>
    <r>
      <rPr>
        <i/>
        <sz val="10"/>
        <rFont val="Arial"/>
        <family val="2"/>
      </rPr>
      <t>aplinkos apsaugos rėmimo spec.programa</t>
    </r>
  </si>
  <si>
    <t xml:space="preserve">  nuostolingų maršrutų išlaidoms kompensuoti</t>
  </si>
  <si>
    <t xml:space="preserve">                                                         IŠ VISO:</t>
  </si>
  <si>
    <t xml:space="preserve">   iš jų : seniūnijų automobilių parko atnaujinimui</t>
  </si>
  <si>
    <t xml:space="preserve">         Nekilnojamo turto nuomos specialioji programa</t>
  </si>
  <si>
    <t>Finansų skyrius ( pagal skolos grąžinimo sutartį)</t>
  </si>
  <si>
    <t xml:space="preserve">  būsto nuomos ar išperkamosios nuomos mokesčių dalies kompensavimas</t>
  </si>
  <si>
    <t xml:space="preserve">  Vystomoji bendradarbiavimo veikla</t>
  </si>
  <si>
    <t xml:space="preserve">  Socialinės reabilitacijos paslaugų neįgaliesiems bendruomenėje projektams finansuoti</t>
  </si>
  <si>
    <t xml:space="preserve">  VšĮ Rokiškio PASPC infrastruktūros atnaujinimo programa</t>
  </si>
  <si>
    <t>Atvirų jaunimo centrų plėtros projektas "Skuodo AJC modernizavimas ir veiklų plėtra"                                  EEE-LT05-SADM-01-K-01-09</t>
  </si>
  <si>
    <t>Baigiamas įgyvendinti projektas. Likusi suma reikalinga projekto užbaigimui.</t>
  </si>
  <si>
    <t>Gydytojų rezidentūros studijų kompensavimas</t>
  </si>
  <si>
    <t xml:space="preserve">  Gydytojų rezidentūros studijų kompensavimas</t>
  </si>
  <si>
    <t xml:space="preserve">  VšĮ Rokiškio psichikos sveikatos centras</t>
  </si>
  <si>
    <t>VšĮ Rokiškio psichikos sveikatos centras</t>
  </si>
  <si>
    <t>3700,71</t>
  </si>
  <si>
    <t>289,62</t>
  </si>
  <si>
    <t>138,2</t>
  </si>
  <si>
    <t>Siūloma išbraukti, nes lėšų 2016 m. nebereikia</t>
  </si>
  <si>
    <t>1,26</t>
  </si>
  <si>
    <r>
      <t xml:space="preserve">Projektas bus vykdomas iki 2016-05-30, reikalingos savivaldybės lėšos  2016 sausio mėn., lėšos bus grąžintos 2016-10 mėn.     </t>
    </r>
    <r>
      <rPr>
        <b/>
        <sz val="10"/>
        <rFont val="Times New Roman"/>
        <family val="1"/>
      </rPr>
      <t>5391,60 EUR. prisideda projekte dalyvaujančios mokyklos iš MK kvalifikacijai skirtų lėšų.</t>
    </r>
  </si>
  <si>
    <t xml:space="preserve">            Tyzenhauzų paveldo tyrimams</t>
  </si>
  <si>
    <t xml:space="preserve"> VšĮ Juodupės komunalininkas dalininko kapitalui didinti (paskolai grąžinti)</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</si>
</sst>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s>
  <fonts count="40">
    <font>
      <sz val="10"/>
      <name val="Arial"/>
      <family val="0"/>
    </font>
    <font>
      <sz val="11"/>
      <color indexed="8"/>
      <name val="Calibri"/>
      <family val="2"/>
    </font>
    <font>
      <sz val="12"/>
      <name val="Times New Roman"/>
      <family val="1"/>
    </font>
    <font>
      <b/>
      <sz val="12"/>
      <name val="Times New Roman"/>
      <family val="1"/>
    </font>
    <font>
      <sz val="10"/>
      <name val="Times New Roman"/>
      <family val="1"/>
    </font>
    <font>
      <sz val="8"/>
      <name val="Arial"/>
      <family val="2"/>
    </font>
    <font>
      <sz val="12"/>
      <color indexed="8"/>
      <name val="Times New Roman"/>
      <family val="1"/>
    </font>
    <font>
      <b/>
      <i/>
      <sz val="12"/>
      <name val="Times New Roman"/>
      <family val="1"/>
    </font>
    <font>
      <b/>
      <sz val="10"/>
      <name val="Arial"/>
      <family val="2"/>
    </font>
    <font>
      <b/>
      <sz val="8"/>
      <name val="Arial"/>
      <family val="2"/>
    </font>
    <font>
      <sz val="9"/>
      <name val="Arial"/>
      <family val="2"/>
    </font>
    <font>
      <i/>
      <sz val="10"/>
      <name val="Arial"/>
      <family val="2"/>
    </font>
    <font>
      <i/>
      <sz val="9"/>
      <name val="Arial"/>
      <family val="2"/>
    </font>
    <font>
      <b/>
      <sz val="9"/>
      <name val="Arial"/>
      <family val="2"/>
    </font>
    <font>
      <b/>
      <sz val="12"/>
      <name val="Arial"/>
      <family val="2"/>
    </font>
    <font>
      <b/>
      <sz val="11.5"/>
      <name val="Times New Roman"/>
      <family val="1"/>
    </font>
    <font>
      <sz val="11.5"/>
      <name val="Times New Roman"/>
      <family val="1"/>
    </font>
    <font>
      <b/>
      <i/>
      <sz val="10"/>
      <name val="Arial"/>
      <family val="2"/>
    </font>
    <font>
      <b/>
      <sz val="11"/>
      <name val="Times New Roman"/>
      <family val="1"/>
    </font>
    <font>
      <sz val="10"/>
      <color indexed="10"/>
      <name val="Times New Roman"/>
      <family val="1"/>
    </font>
    <font>
      <b/>
      <sz val="10"/>
      <name val="Times New Roman"/>
      <family val="1"/>
    </font>
    <font>
      <sz val="10"/>
      <color indexed="10"/>
      <name val="Arial"/>
      <family val="2"/>
    </font>
    <font>
      <b/>
      <sz val="11"/>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s>
  <borders count="10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right/>
      <top style="medium"/>
      <bottom style="medium"/>
    </border>
    <border>
      <left/>
      <right/>
      <top/>
      <bottom style="medium"/>
    </border>
    <border>
      <left style="thin"/>
      <right/>
      <top style="thin"/>
      <bottom/>
    </border>
    <border>
      <left style="thin"/>
      <right style="thin"/>
      <top style="medium"/>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style="thin"/>
      <right style="medium"/>
      <top style="thin"/>
      <bottom/>
    </border>
    <border>
      <left style="thin"/>
      <right style="thin"/>
      <top style="medium"/>
      <bottom style="medium"/>
    </border>
    <border>
      <left/>
      <right style="thin"/>
      <top style="medium"/>
      <bottom style="thin"/>
    </border>
    <border>
      <left/>
      <right style="thin"/>
      <top/>
      <bottom style="thin"/>
    </border>
    <border>
      <left/>
      <right style="thin"/>
      <top style="thin"/>
      <bottom style="thin"/>
    </border>
    <border>
      <left/>
      <right style="thin"/>
      <top style="thin"/>
      <bottom/>
    </border>
    <border>
      <left/>
      <right style="thin"/>
      <top style="medium"/>
      <bottom style="medium"/>
    </border>
    <border>
      <left style="thin"/>
      <right style="medium"/>
      <top/>
      <bottom style="thin"/>
    </border>
    <border>
      <left style="medium"/>
      <right style="medium"/>
      <top style="thin"/>
      <bottom style="thin"/>
    </border>
    <border>
      <left style="thin"/>
      <right style="medium"/>
      <top style="medium"/>
      <bottom style="thin"/>
    </border>
    <border>
      <left style="medium"/>
      <right style="medium"/>
      <top style="medium"/>
      <bottom/>
    </border>
    <border>
      <left style="medium"/>
      <right/>
      <top style="medium"/>
      <bottom style="medium"/>
    </border>
    <border>
      <left style="thin"/>
      <right/>
      <top style="medium"/>
      <bottom style="thin"/>
    </border>
    <border>
      <left style="medium"/>
      <right/>
      <top/>
      <bottom/>
    </border>
    <border>
      <left style="medium"/>
      <right style="medium"/>
      <top style="medium"/>
      <bottom style="thin"/>
    </border>
    <border>
      <left style="medium"/>
      <right style="thin"/>
      <top style="thin"/>
      <bottom/>
    </border>
    <border>
      <left style="medium"/>
      <right style="medium"/>
      <top style="thin"/>
      <bottom/>
    </border>
    <border>
      <left style="medium"/>
      <right style="thin"/>
      <top style="medium"/>
      <bottom style="medium"/>
    </border>
    <border>
      <left style="thin"/>
      <right/>
      <top style="medium"/>
      <bottom style="medium"/>
    </border>
    <border>
      <left/>
      <right/>
      <top style="thin"/>
      <bottom/>
    </border>
    <border>
      <left/>
      <right/>
      <top style="medium"/>
      <bottom style="thin"/>
    </border>
    <border>
      <left/>
      <right style="medium"/>
      <top style="medium"/>
      <bottom style="thin"/>
    </border>
    <border>
      <left style="thin"/>
      <right style="thin"/>
      <top/>
      <bottom style="medium"/>
    </border>
    <border>
      <left/>
      <right style="thin"/>
      <top/>
      <bottom style="medium"/>
    </border>
    <border>
      <left/>
      <right style="medium"/>
      <top/>
      <bottom/>
    </border>
    <border>
      <left style="thin"/>
      <right style="thin"/>
      <top/>
      <bottom/>
    </border>
    <border>
      <left style="thin">
        <color indexed="8"/>
      </left>
      <right style="thin">
        <color indexed="8"/>
      </right>
      <top style="thin">
        <color indexed="8"/>
      </top>
      <bottom style="medium"/>
    </border>
    <border>
      <left style="medium"/>
      <right/>
      <top style="thin"/>
      <bottom style="thin"/>
    </border>
    <border>
      <left style="medium"/>
      <right/>
      <top style="thin"/>
      <bottom/>
    </border>
    <border>
      <left style="medium"/>
      <right/>
      <top/>
      <bottom style="thin"/>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style="thin"/>
      <right/>
      <top style="medium"/>
      <bottom/>
    </border>
    <border>
      <left/>
      <right style="thin"/>
      <top style="thin"/>
      <bottom style="medium"/>
    </border>
    <border>
      <left style="thin"/>
      <right/>
      <top style="thin"/>
      <bottom style="medium"/>
    </border>
    <border>
      <left style="thin"/>
      <right style="medium"/>
      <top style="medium"/>
      <bottom style="medium"/>
    </border>
    <border>
      <left style="thin">
        <color indexed="8"/>
      </left>
      <right style="thin">
        <color indexed="8"/>
      </right>
      <top style="thin">
        <color indexed="8"/>
      </top>
      <bottom/>
    </border>
    <border>
      <left style="medium"/>
      <right style="medium"/>
      <top/>
      <bottom style="thin"/>
    </border>
    <border>
      <left style="medium"/>
      <right style="thin"/>
      <top/>
      <bottom style="thin"/>
    </border>
    <border>
      <left/>
      <right/>
      <top/>
      <bottom style="thin"/>
    </border>
    <border>
      <left/>
      <right style="medium"/>
      <top/>
      <bottom style="thin"/>
    </border>
    <border>
      <left/>
      <right/>
      <top style="thin"/>
      <bottom style="thin"/>
    </border>
    <border>
      <left/>
      <right style="medium"/>
      <top style="thin"/>
      <bottom style="thin"/>
    </border>
    <border>
      <left style="medium"/>
      <right style="medium"/>
      <top style="thin"/>
      <bottom style="medium"/>
    </border>
    <border>
      <left style="medium"/>
      <right/>
      <top style="medium"/>
      <bottom style="thin"/>
    </border>
    <border>
      <left style="medium"/>
      <right style="medium"/>
      <top/>
      <bottom/>
    </border>
    <border>
      <left/>
      <right style="medium"/>
      <top style="thin"/>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medium"/>
      <top style="thin">
        <color indexed="8"/>
      </top>
      <bottom/>
    </border>
    <border>
      <left style="thin">
        <color indexed="8"/>
      </left>
      <right style="medium"/>
      <top/>
      <bottom style="medium"/>
    </border>
    <border>
      <left style="thin">
        <color indexed="8"/>
      </left>
      <right/>
      <top style="medium"/>
      <bottom style="thin">
        <color indexed="8"/>
      </bottom>
    </border>
    <border>
      <left/>
      <right/>
      <top style="medium"/>
      <bottom style="thin">
        <color indexed="8"/>
      </bottom>
    </border>
    <border>
      <left/>
      <right style="medium"/>
      <top style="medium"/>
      <bottom style="thin">
        <color indexed="8"/>
      </bottom>
    </border>
    <border>
      <left style="medium"/>
      <right style="thin">
        <color indexed="8"/>
      </right>
      <top style="medium"/>
      <bottom/>
    </border>
    <border>
      <left style="medium"/>
      <right style="thin">
        <color indexed="8"/>
      </right>
      <top/>
      <bottom/>
    </border>
    <border>
      <left style="medium"/>
      <right style="thin">
        <color indexed="8"/>
      </right>
      <top/>
      <bottom style="medium"/>
    </border>
    <border>
      <left style="thin">
        <color indexed="8"/>
      </left>
      <right/>
      <top style="thin">
        <color indexed="8"/>
      </top>
      <bottom/>
    </border>
    <border>
      <left style="thin">
        <color indexed="8"/>
      </left>
      <right/>
      <top/>
      <bottom style="medium"/>
    </border>
    <border>
      <left style="thin">
        <color indexed="8"/>
      </left>
      <right style="thin">
        <color indexed="8"/>
      </right>
      <top style="thin">
        <color indexed="8"/>
      </top>
      <bottom style="thin">
        <color indexed="8"/>
      </bottom>
    </border>
    <border>
      <left style="thin">
        <color indexed="8"/>
      </left>
      <right style="thin">
        <color indexed="8"/>
      </right>
      <top style="medium"/>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border>
    <border>
      <left/>
      <right style="thin">
        <color indexed="8"/>
      </right>
      <top style="medium"/>
      <bottom style="thin">
        <color indexed="8"/>
      </bottom>
    </border>
    <border>
      <left/>
      <right style="thin">
        <color indexed="8"/>
      </right>
      <top style="thin">
        <color indexed="8"/>
      </top>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thin">
        <color indexed="8"/>
      </left>
      <right style="medium"/>
      <top style="thin">
        <color indexed="8"/>
      </top>
      <bottom style="thin">
        <color indexed="8"/>
      </bottom>
    </border>
    <border>
      <left style="thin"/>
      <right style="medium"/>
      <top/>
      <bottom style="medium"/>
    </border>
    <border>
      <left style="medium"/>
      <right style="thin"/>
      <top/>
      <bottom/>
    </border>
    <border>
      <left style="medium"/>
      <right style="thin"/>
      <top/>
      <bottom style="medium"/>
    </border>
    <border>
      <left style="thin"/>
      <right/>
      <top/>
      <bottom/>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17">
    <xf numFmtId="0" fontId="0" fillId="0" borderId="0" xfId="0" applyAlignment="1">
      <alignment/>
    </xf>
    <xf numFmtId="0" fontId="2" fillId="0" borderId="0" xfId="0" applyFont="1" applyAlignment="1">
      <alignment/>
    </xf>
    <xf numFmtId="0" fontId="2" fillId="0" borderId="0" xfId="0" applyFont="1" applyAlignment="1">
      <alignment horizontal="left" indent="15"/>
    </xf>
    <xf numFmtId="0" fontId="3" fillId="0" borderId="0" xfId="0" applyFont="1"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14" fontId="2" fillId="0" borderId="13" xfId="0" applyNumberFormat="1" applyFont="1" applyBorder="1" applyAlignment="1">
      <alignment vertical="top" wrapText="1"/>
    </xf>
    <xf numFmtId="0" fontId="3" fillId="0" borderId="14" xfId="0" applyFont="1" applyBorder="1" applyAlignment="1">
      <alignment vertical="top" wrapText="1"/>
    </xf>
    <xf numFmtId="0" fontId="5" fillId="0" borderId="0" xfId="0" applyFont="1" applyAlignment="1">
      <alignment/>
    </xf>
    <xf numFmtId="0" fontId="5" fillId="0" borderId="0" xfId="0" applyFont="1" applyAlignment="1">
      <alignment/>
    </xf>
    <xf numFmtId="0" fontId="9" fillId="0" borderId="0" xfId="0" applyFont="1" applyAlignment="1">
      <alignment/>
    </xf>
    <xf numFmtId="16" fontId="0" fillId="0" borderId="0" xfId="0" applyNumberFormat="1" applyAlignment="1">
      <alignment/>
    </xf>
    <xf numFmtId="0" fontId="8" fillId="0" borderId="0" xfId="0" applyFont="1" applyAlignment="1">
      <alignment/>
    </xf>
    <xf numFmtId="0" fontId="0" fillId="0" borderId="14" xfId="0" applyBorder="1" applyAlignment="1">
      <alignment/>
    </xf>
    <xf numFmtId="0" fontId="6" fillId="0" borderId="14" xfId="0" applyFont="1" applyBorder="1" applyAlignment="1">
      <alignment vertical="top" wrapText="1"/>
    </xf>
    <xf numFmtId="0" fontId="2" fillId="0" borderId="14" xfId="0" applyFont="1" applyBorder="1" applyAlignment="1">
      <alignment vertical="top" wrapText="1"/>
    </xf>
    <xf numFmtId="0" fontId="15" fillId="0" borderId="0" xfId="0" applyFont="1" applyAlignment="1">
      <alignment horizontal="center"/>
    </xf>
    <xf numFmtId="0" fontId="16" fillId="0" borderId="0" xfId="0" applyFont="1" applyAlignment="1">
      <alignment horizontal="center"/>
    </xf>
    <xf numFmtId="0" fontId="13" fillId="0" borderId="0" xfId="0" applyFont="1" applyAlignment="1">
      <alignment/>
    </xf>
    <xf numFmtId="0" fontId="10" fillId="0" borderId="0" xfId="0" applyFont="1" applyAlignment="1">
      <alignment/>
    </xf>
    <xf numFmtId="0" fontId="13" fillId="0" borderId="14" xfId="55" applyFont="1" applyBorder="1">
      <alignment/>
      <protection/>
    </xf>
    <xf numFmtId="0" fontId="13" fillId="0" borderId="14" xfId="55" applyFont="1" applyBorder="1" applyAlignment="1">
      <alignment/>
      <protection/>
    </xf>
    <xf numFmtId="0" fontId="13" fillId="0" borderId="14" xfId="55" applyFont="1" applyBorder="1" applyAlignment="1">
      <alignment wrapText="1"/>
      <protection/>
    </xf>
    <xf numFmtId="0" fontId="10" fillId="0" borderId="14" xfId="55" applyFont="1" applyBorder="1">
      <alignment/>
      <protection/>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0" fillId="0" borderId="14" xfId="0" applyFont="1" applyBorder="1" applyAlignment="1">
      <alignment/>
    </xf>
    <xf numFmtId="0" fontId="0" fillId="0" borderId="18" xfId="0" applyFont="1" applyBorder="1" applyAlignment="1">
      <alignment/>
    </xf>
    <xf numFmtId="0" fontId="0" fillId="0" borderId="19" xfId="0" applyFont="1" applyBorder="1" applyAlignment="1">
      <alignment/>
    </xf>
    <xf numFmtId="172" fontId="4" fillId="0" borderId="14" xfId="0" applyNumberFormat="1" applyFont="1" applyBorder="1" applyAlignment="1">
      <alignment/>
    </xf>
    <xf numFmtId="172" fontId="4" fillId="0" borderId="20" xfId="0" applyNumberFormat="1" applyFont="1" applyBorder="1" applyAlignment="1">
      <alignment/>
    </xf>
    <xf numFmtId="0" fontId="13" fillId="0" borderId="14" xfId="55" applyFont="1" applyBorder="1" applyAlignment="1">
      <alignment vertical="top" wrapText="1"/>
      <protection/>
    </xf>
    <xf numFmtId="0" fontId="4" fillId="0" borderId="21" xfId="0" applyFont="1" applyBorder="1" applyAlignment="1">
      <alignment vertical="top" wrapText="1"/>
    </xf>
    <xf numFmtId="0" fontId="4" fillId="0" borderId="22" xfId="0" applyFont="1" applyBorder="1" applyAlignment="1">
      <alignment vertical="top" wrapText="1"/>
    </xf>
    <xf numFmtId="0" fontId="3" fillId="0" borderId="22" xfId="0" applyFont="1" applyBorder="1" applyAlignment="1">
      <alignment vertical="top" wrapText="1"/>
    </xf>
    <xf numFmtId="0" fontId="2" fillId="0" borderId="22" xfId="0" applyFont="1" applyBorder="1" applyAlignment="1">
      <alignment vertical="top" wrapText="1"/>
    </xf>
    <xf numFmtId="0" fontId="0" fillId="0" borderId="14" xfId="0" applyFill="1" applyBorder="1" applyAlignment="1">
      <alignment/>
    </xf>
    <xf numFmtId="0" fontId="7" fillId="0" borderId="14" xfId="0" applyFont="1" applyFill="1" applyBorder="1" applyAlignment="1">
      <alignment vertical="top" wrapText="1"/>
    </xf>
    <xf numFmtId="0" fontId="0" fillId="0" borderId="0" xfId="0" applyFill="1" applyAlignment="1">
      <alignment/>
    </xf>
    <xf numFmtId="0" fontId="2" fillId="0" borderId="0" xfId="0" applyFont="1" applyBorder="1" applyAlignment="1">
      <alignment vertical="top" wrapText="1"/>
    </xf>
    <xf numFmtId="0" fontId="2" fillId="0" borderId="10" xfId="0" applyFont="1" applyBorder="1" applyAlignment="1">
      <alignment wrapText="1"/>
    </xf>
    <xf numFmtId="0" fontId="2" fillId="0" borderId="10" xfId="0" applyFont="1" applyBorder="1" applyAlignment="1">
      <alignment vertical="top" wrapText="1"/>
    </xf>
    <xf numFmtId="0" fontId="2" fillId="0" borderId="23" xfId="0" applyFont="1" applyBorder="1" applyAlignment="1">
      <alignment wrapText="1"/>
    </xf>
    <xf numFmtId="0" fontId="0" fillId="0" borderId="0" xfId="0" applyFont="1" applyAlignment="1">
      <alignment/>
    </xf>
    <xf numFmtId="0" fontId="0" fillId="0" borderId="24" xfId="0" applyBorder="1" applyAlignment="1">
      <alignment/>
    </xf>
    <xf numFmtId="0" fontId="8" fillId="0" borderId="25" xfId="0" applyFont="1" applyFill="1" applyBorder="1" applyAlignment="1">
      <alignment/>
    </xf>
    <xf numFmtId="0" fontId="8" fillId="0" borderId="26" xfId="0" applyFont="1" applyFill="1" applyBorder="1" applyAlignment="1">
      <alignment/>
    </xf>
    <xf numFmtId="0" fontId="8" fillId="0" borderId="20" xfId="0" applyFont="1" applyFill="1" applyBorder="1" applyAlignment="1">
      <alignment/>
    </xf>
    <xf numFmtId="0" fontId="8" fillId="0" borderId="14" xfId="0" applyFont="1" applyFill="1" applyBorder="1" applyAlignment="1">
      <alignment/>
    </xf>
    <xf numFmtId="0" fontId="8" fillId="0" borderId="27" xfId="0" applyFont="1" applyFill="1" applyBorder="1" applyAlignment="1">
      <alignment/>
    </xf>
    <xf numFmtId="0" fontId="0" fillId="0" borderId="27" xfId="0" applyFill="1" applyBorder="1" applyAlignment="1">
      <alignment/>
    </xf>
    <xf numFmtId="0" fontId="0" fillId="0" borderId="20" xfId="0" applyFill="1" applyBorder="1" applyAlignment="1">
      <alignment/>
    </xf>
    <xf numFmtId="172" fontId="8" fillId="0" borderId="27" xfId="0" applyNumberFormat="1" applyFont="1" applyFill="1" applyBorder="1" applyAlignment="1">
      <alignment/>
    </xf>
    <xf numFmtId="0" fontId="0" fillId="0" borderId="28" xfId="0" applyFill="1" applyBorder="1" applyAlignment="1">
      <alignment/>
    </xf>
    <xf numFmtId="0" fontId="0" fillId="0" borderId="23" xfId="0" applyFill="1" applyBorder="1" applyAlignment="1">
      <alignment/>
    </xf>
    <xf numFmtId="0" fontId="11" fillId="0" borderId="14" xfId="0" applyFont="1" applyFill="1" applyBorder="1" applyAlignment="1">
      <alignment/>
    </xf>
    <xf numFmtId="0" fontId="11" fillId="0" borderId="27" xfId="0" applyFont="1" applyFill="1" applyBorder="1" applyAlignment="1">
      <alignment/>
    </xf>
    <xf numFmtId="172" fontId="11" fillId="0" borderId="27" xfId="0" applyNumberFormat="1" applyFont="1" applyFill="1" applyBorder="1" applyAlignment="1">
      <alignment/>
    </xf>
    <xf numFmtId="0" fontId="0" fillId="0" borderId="25" xfId="0" applyFill="1" applyBorder="1" applyAlignment="1">
      <alignment/>
    </xf>
    <xf numFmtId="0" fontId="0" fillId="0" borderId="14" xfId="0" applyFont="1" applyFill="1" applyBorder="1" applyAlignment="1">
      <alignment/>
    </xf>
    <xf numFmtId="0" fontId="8" fillId="0" borderId="28" xfId="0" applyFont="1" applyFill="1" applyBorder="1" applyAlignment="1">
      <alignment/>
    </xf>
    <xf numFmtId="0" fontId="8" fillId="0" borderId="23" xfId="0" applyFont="1" applyFill="1" applyBorder="1" applyAlignment="1">
      <alignment/>
    </xf>
    <xf numFmtId="0" fontId="8" fillId="0" borderId="29" xfId="0" applyFont="1" applyFill="1" applyBorder="1" applyAlignment="1">
      <alignment/>
    </xf>
    <xf numFmtId="0" fontId="14" fillId="0" borderId="30" xfId="0" applyFont="1" applyBorder="1" applyAlignment="1">
      <alignment/>
    </xf>
    <xf numFmtId="0" fontId="0" fillId="0" borderId="31" xfId="0" applyBorder="1" applyAlignment="1">
      <alignment/>
    </xf>
    <xf numFmtId="0" fontId="8" fillId="0" borderId="32" xfId="0" applyFont="1" applyFill="1" applyBorder="1" applyAlignment="1">
      <alignment/>
    </xf>
    <xf numFmtId="0" fontId="8" fillId="0" borderId="33" xfId="0"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8" fillId="0" borderId="34" xfId="0" applyFont="1" applyFill="1" applyBorder="1" applyAlignment="1">
      <alignment/>
    </xf>
    <xf numFmtId="0" fontId="14" fillId="0" borderId="35" xfId="0" applyFont="1" applyBorder="1" applyAlignment="1">
      <alignment/>
    </xf>
    <xf numFmtId="0" fontId="0" fillId="0" borderId="32"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6" xfId="0" applyBorder="1" applyAlignment="1">
      <alignment horizontal="center"/>
    </xf>
    <xf numFmtId="0" fontId="13" fillId="0" borderId="37" xfId="0" applyFont="1" applyBorder="1" applyAlignment="1">
      <alignment wrapText="1"/>
    </xf>
    <xf numFmtId="172" fontId="0" fillId="0" borderId="0" xfId="0" applyNumberFormat="1" applyAlignment="1">
      <alignment/>
    </xf>
    <xf numFmtId="2" fontId="0" fillId="0" borderId="14" xfId="0" applyNumberFormat="1" applyBorder="1" applyAlignment="1">
      <alignment/>
    </xf>
    <xf numFmtId="172" fontId="4" fillId="0" borderId="14" xfId="0" applyNumberFormat="1" applyFont="1" applyFill="1" applyBorder="1" applyAlignment="1">
      <alignment/>
    </xf>
    <xf numFmtId="172" fontId="4" fillId="0" borderId="20" xfId="0" applyNumberFormat="1" applyFont="1" applyFill="1" applyBorder="1" applyAlignment="1">
      <alignment/>
    </xf>
    <xf numFmtId="0" fontId="0" fillId="0" borderId="38" xfId="0" applyBorder="1" applyAlignment="1">
      <alignment/>
    </xf>
    <xf numFmtId="2" fontId="8" fillId="0" borderId="14" xfId="0" applyNumberFormat="1" applyFont="1" applyBorder="1" applyAlignment="1">
      <alignment/>
    </xf>
    <xf numFmtId="0" fontId="2" fillId="0" borderId="10" xfId="0" applyFont="1" applyFill="1" applyBorder="1" applyAlignment="1">
      <alignment horizontal="center" vertical="top" wrapText="1"/>
    </xf>
    <xf numFmtId="0" fontId="13" fillId="0" borderId="14" xfId="55" applyFont="1" applyBorder="1">
      <alignment/>
      <protection/>
    </xf>
    <xf numFmtId="2" fontId="0" fillId="0" borderId="0" xfId="0" applyNumberFormat="1" applyAlignment="1">
      <alignment/>
    </xf>
    <xf numFmtId="2" fontId="8" fillId="0" borderId="14" xfId="0" applyNumberFormat="1" applyFont="1" applyBorder="1" applyAlignment="1">
      <alignment horizontal="center"/>
    </xf>
    <xf numFmtId="0" fontId="8" fillId="0" borderId="0" xfId="0" applyFont="1" applyAlignment="1">
      <alignment/>
    </xf>
    <xf numFmtId="0" fontId="8" fillId="0" borderId="37" xfId="0" applyFont="1" applyBorder="1" applyAlignment="1">
      <alignment wrapText="1"/>
    </xf>
    <xf numFmtId="0" fontId="8" fillId="0" borderId="37" xfId="0" applyFont="1" applyBorder="1" applyAlignment="1">
      <alignment/>
    </xf>
    <xf numFmtId="0" fontId="11" fillId="0" borderId="37" xfId="0" applyFont="1" applyBorder="1" applyAlignment="1">
      <alignment/>
    </xf>
    <xf numFmtId="0" fontId="11" fillId="24" borderId="37" xfId="0" applyFont="1" applyFill="1" applyBorder="1" applyAlignment="1">
      <alignment/>
    </xf>
    <xf numFmtId="0" fontId="8" fillId="0" borderId="39" xfId="0" applyFont="1" applyBorder="1" applyAlignment="1">
      <alignment horizontal="right"/>
    </xf>
    <xf numFmtId="0" fontId="0" fillId="0" borderId="40" xfId="0" applyFont="1" applyBorder="1" applyAlignment="1">
      <alignment/>
    </xf>
    <xf numFmtId="0" fontId="8" fillId="0" borderId="10" xfId="0" applyFont="1" applyBorder="1" applyAlignment="1">
      <alignment/>
    </xf>
    <xf numFmtId="0" fontId="8" fillId="0" borderId="0" xfId="0" applyFont="1" applyFill="1" applyBorder="1" applyAlignment="1">
      <alignment/>
    </xf>
    <xf numFmtId="0" fontId="0" fillId="0" borderId="14" xfId="0" applyFont="1" applyBorder="1" applyAlignment="1">
      <alignment horizontal="left"/>
    </xf>
    <xf numFmtId="0" fontId="4" fillId="0" borderId="10" xfId="0" applyFont="1" applyFill="1" applyBorder="1" applyAlignment="1">
      <alignment vertical="top" wrapText="1"/>
    </xf>
    <xf numFmtId="0" fontId="4" fillId="0" borderId="12" xfId="0" applyFont="1" applyFill="1" applyBorder="1" applyAlignment="1">
      <alignment vertical="top" wrapText="1"/>
    </xf>
    <xf numFmtId="172" fontId="3" fillId="0" borderId="12" xfId="0" applyNumberFormat="1" applyFont="1" applyFill="1" applyBorder="1" applyAlignment="1">
      <alignment horizontal="center" vertical="top" wrapText="1"/>
    </xf>
    <xf numFmtId="172" fontId="2" fillId="0" borderId="12" xfId="0" applyNumberFormat="1"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25" borderId="14" xfId="0" applyFont="1" applyFill="1" applyBorder="1" applyAlignment="1">
      <alignment vertical="top" wrapText="1"/>
    </xf>
    <xf numFmtId="0" fontId="2" fillId="0" borderId="14" xfId="0" applyFont="1" applyBorder="1" applyAlignment="1">
      <alignment/>
    </xf>
    <xf numFmtId="0" fontId="0" fillId="0" borderId="33" xfId="0" applyFont="1" applyFill="1" applyBorder="1" applyAlignment="1">
      <alignment/>
    </xf>
    <xf numFmtId="0" fontId="0" fillId="0" borderId="29" xfId="0" applyFill="1" applyBorder="1" applyAlignment="1">
      <alignment/>
    </xf>
    <xf numFmtId="0" fontId="11" fillId="0" borderId="20" xfId="0" applyFont="1" applyFill="1" applyBorder="1" applyAlignment="1">
      <alignment/>
    </xf>
    <xf numFmtId="0" fontId="8" fillId="0" borderId="31" xfId="0" applyFont="1" applyFill="1" applyBorder="1" applyAlignment="1">
      <alignment/>
    </xf>
    <xf numFmtId="0" fontId="8" fillId="0" borderId="24" xfId="0" applyFont="1" applyFill="1" applyBorder="1" applyAlignment="1">
      <alignment/>
    </xf>
    <xf numFmtId="172" fontId="8" fillId="0" borderId="41" xfId="0" applyNumberFormat="1" applyFont="1" applyFill="1" applyBorder="1" applyAlignment="1">
      <alignment/>
    </xf>
    <xf numFmtId="174" fontId="2" fillId="0" borderId="12"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174" fontId="3" fillId="0" borderId="12" xfId="0" applyNumberFormat="1" applyFont="1" applyFill="1" applyBorder="1" applyAlignment="1">
      <alignment horizontal="center" vertical="top" wrapText="1"/>
    </xf>
    <xf numFmtId="174" fontId="4" fillId="0" borderId="24" xfId="0" applyNumberFormat="1" applyFont="1" applyBorder="1" applyAlignment="1">
      <alignment/>
    </xf>
    <xf numFmtId="2" fontId="4" fillId="0" borderId="20" xfId="0" applyNumberFormat="1" applyFont="1" applyBorder="1" applyAlignment="1">
      <alignment/>
    </xf>
    <xf numFmtId="174" fontId="4" fillId="0" borderId="14" xfId="0" applyNumberFormat="1" applyFont="1" applyBorder="1" applyAlignment="1">
      <alignment horizontal="center"/>
    </xf>
    <xf numFmtId="2" fontId="4" fillId="0" borderId="14" xfId="0" applyNumberFormat="1" applyFont="1" applyBorder="1" applyAlignment="1">
      <alignment/>
    </xf>
    <xf numFmtId="174" fontId="4" fillId="0" borderId="14" xfId="0" applyNumberFormat="1" applyFont="1" applyBorder="1" applyAlignment="1">
      <alignment/>
    </xf>
    <xf numFmtId="174" fontId="4" fillId="0" borderId="20" xfId="0" applyNumberFormat="1" applyFont="1" applyBorder="1" applyAlignment="1">
      <alignment/>
    </xf>
    <xf numFmtId="2" fontId="4" fillId="0" borderId="20" xfId="0" applyNumberFormat="1" applyFont="1" applyFill="1" applyBorder="1" applyAlignment="1">
      <alignment/>
    </xf>
    <xf numFmtId="174" fontId="4" fillId="0" borderId="20" xfId="0" applyNumberFormat="1" applyFont="1" applyFill="1" applyBorder="1" applyAlignment="1">
      <alignment/>
    </xf>
    <xf numFmtId="0" fontId="2" fillId="0" borderId="33" xfId="0" applyFont="1" applyFill="1" applyBorder="1" applyAlignment="1">
      <alignment wrapText="1"/>
    </xf>
    <xf numFmtId="0" fontId="3" fillId="0" borderId="14" xfId="0" applyFont="1" applyFill="1" applyBorder="1" applyAlignment="1">
      <alignment vertical="top" wrapText="1"/>
    </xf>
    <xf numFmtId="0" fontId="2" fillId="0" borderId="14" xfId="0" applyFont="1" applyFill="1" applyBorder="1" applyAlignment="1">
      <alignment vertical="top" wrapText="1"/>
    </xf>
    <xf numFmtId="0" fontId="2" fillId="0" borderId="14" xfId="0" applyFont="1" applyBorder="1" applyAlignment="1">
      <alignment/>
    </xf>
    <xf numFmtId="0" fontId="2" fillId="0" borderId="14" xfId="0" applyFont="1" applyFill="1" applyBorder="1" applyAlignment="1">
      <alignment/>
    </xf>
    <xf numFmtId="0" fontId="2" fillId="25" borderId="14" xfId="0" applyFont="1" applyFill="1" applyBorder="1" applyAlignment="1">
      <alignment/>
    </xf>
    <xf numFmtId="172" fontId="4" fillId="0" borderId="28" xfId="0" applyNumberFormat="1" applyFont="1" applyBorder="1" applyAlignment="1">
      <alignment/>
    </xf>
    <xf numFmtId="2" fontId="4" fillId="0" borderId="29" xfId="0" applyNumberFormat="1" applyFont="1" applyBorder="1" applyAlignment="1">
      <alignment/>
    </xf>
    <xf numFmtId="0" fontId="0" fillId="0" borderId="42" xfId="0" applyFont="1" applyBorder="1" applyAlignment="1">
      <alignment/>
    </xf>
    <xf numFmtId="0" fontId="0" fillId="0" borderId="41" xfId="0" applyFont="1" applyBorder="1" applyAlignment="1">
      <alignment/>
    </xf>
    <xf numFmtId="0" fontId="0" fillId="0" borderId="27" xfId="0" applyFont="1" applyBorder="1" applyAlignment="1">
      <alignment/>
    </xf>
    <xf numFmtId="0" fontId="0" fillId="0" borderId="27" xfId="0" applyFont="1" applyBorder="1" applyAlignment="1">
      <alignment wrapText="1"/>
    </xf>
    <xf numFmtId="174" fontId="4" fillId="0" borderId="43" xfId="0" applyNumberFormat="1" applyFont="1" applyFill="1" applyBorder="1" applyAlignment="1">
      <alignment horizontal="center"/>
    </xf>
    <xf numFmtId="172" fontId="4" fillId="0" borderId="37" xfId="0" applyNumberFormat="1" applyFont="1" applyFill="1" applyBorder="1" applyAlignment="1">
      <alignment horizontal="center"/>
    </xf>
    <xf numFmtId="2" fontId="4" fillId="0" borderId="37" xfId="0" applyNumberFormat="1" applyFont="1" applyFill="1" applyBorder="1" applyAlignment="1">
      <alignment horizontal="center"/>
    </xf>
    <xf numFmtId="174" fontId="4" fillId="0" borderId="37" xfId="0" applyNumberFormat="1" applyFont="1" applyFill="1" applyBorder="1" applyAlignment="1">
      <alignment horizontal="center"/>
    </xf>
    <xf numFmtId="172" fontId="4" fillId="0" borderId="18" xfId="0" applyNumberFormat="1" applyFont="1" applyBorder="1" applyAlignment="1">
      <alignment wrapText="1"/>
    </xf>
    <xf numFmtId="172" fontId="4" fillId="0" borderId="38" xfId="0" applyNumberFormat="1" applyFont="1" applyBorder="1" applyAlignment="1">
      <alignment/>
    </xf>
    <xf numFmtId="172" fontId="4" fillId="0" borderId="19" xfId="0" applyNumberFormat="1" applyFont="1" applyBorder="1" applyAlignment="1">
      <alignment wrapText="1"/>
    </xf>
    <xf numFmtId="172" fontId="4" fillId="0" borderId="19" xfId="0" applyNumberFormat="1" applyFont="1" applyBorder="1" applyAlignment="1">
      <alignment horizontal="center" wrapText="1"/>
    </xf>
    <xf numFmtId="172" fontId="4" fillId="0" borderId="44" xfId="0" applyNumberFormat="1" applyFont="1" applyBorder="1" applyAlignment="1">
      <alignment wrapText="1"/>
    </xf>
    <xf numFmtId="172" fontId="4" fillId="0" borderId="19" xfId="0" applyNumberFormat="1" applyFont="1" applyFill="1" applyBorder="1" applyAlignment="1">
      <alignment wrapText="1"/>
    </xf>
    <xf numFmtId="174" fontId="4" fillId="0" borderId="19" xfId="0" applyNumberFormat="1" applyFont="1" applyBorder="1" applyAlignment="1">
      <alignment wrapText="1"/>
    </xf>
    <xf numFmtId="2" fontId="4" fillId="0" borderId="19" xfId="0" applyNumberFormat="1" applyFont="1" applyBorder="1" applyAlignment="1">
      <alignment wrapText="1"/>
    </xf>
    <xf numFmtId="172" fontId="4" fillId="0" borderId="19" xfId="0" applyNumberFormat="1" applyFont="1" applyBorder="1" applyAlignment="1">
      <alignment/>
    </xf>
    <xf numFmtId="174" fontId="4" fillId="0" borderId="19" xfId="0" applyNumberFormat="1" applyFont="1" applyBorder="1" applyAlignment="1">
      <alignment/>
    </xf>
    <xf numFmtId="172" fontId="4" fillId="0" borderId="19" xfId="0" applyNumberFormat="1" applyFont="1" applyFill="1" applyBorder="1" applyAlignment="1">
      <alignment/>
    </xf>
    <xf numFmtId="0" fontId="0" fillId="0" borderId="44" xfId="0" applyFont="1" applyBorder="1" applyAlignment="1">
      <alignment/>
    </xf>
    <xf numFmtId="0" fontId="0" fillId="0" borderId="23" xfId="0" applyFont="1" applyBorder="1" applyAlignment="1">
      <alignment/>
    </xf>
    <xf numFmtId="172" fontId="4" fillId="0" borderId="45" xfId="0" applyNumberFormat="1" applyFont="1" applyFill="1" applyBorder="1" applyAlignment="1">
      <alignment horizontal="center"/>
    </xf>
    <xf numFmtId="172" fontId="4" fillId="0" borderId="44" xfId="0" applyNumberFormat="1" applyFont="1" applyFill="1" applyBorder="1" applyAlignment="1">
      <alignment/>
    </xf>
    <xf numFmtId="172" fontId="4" fillId="0" borderId="28" xfId="0" applyNumberFormat="1" applyFont="1" applyFill="1" applyBorder="1" applyAlignment="1">
      <alignment/>
    </xf>
    <xf numFmtId="172" fontId="4" fillId="0" borderId="29" xfId="0" applyNumberFormat="1" applyFont="1" applyFill="1" applyBorder="1" applyAlignment="1">
      <alignment/>
    </xf>
    <xf numFmtId="0" fontId="0" fillId="0" borderId="46" xfId="0" applyFont="1" applyBorder="1" applyAlignment="1">
      <alignment/>
    </xf>
    <xf numFmtId="0" fontId="0" fillId="0" borderId="47" xfId="0" applyFont="1" applyBorder="1" applyAlignment="1">
      <alignment/>
    </xf>
    <xf numFmtId="174" fontId="18" fillId="0" borderId="10" xfId="0" applyNumberFormat="1" applyFont="1" applyFill="1" applyBorder="1" applyAlignment="1">
      <alignment horizontal="center"/>
    </xf>
    <xf numFmtId="174" fontId="18" fillId="0" borderId="46" xfId="0" applyNumberFormat="1" applyFont="1" applyBorder="1" applyAlignment="1">
      <alignment horizontal="right"/>
    </xf>
    <xf numFmtId="2" fontId="18" fillId="0" borderId="35" xfId="0" applyNumberFormat="1" applyFont="1" applyBorder="1" applyAlignment="1">
      <alignment horizontal="right"/>
    </xf>
    <xf numFmtId="174" fontId="18" fillId="0" borderId="11" xfId="0" applyNumberFormat="1" applyFont="1" applyBorder="1" applyAlignment="1">
      <alignment horizontal="right"/>
    </xf>
    <xf numFmtId="0" fontId="13" fillId="0" borderId="14" xfId="55" applyFont="1" applyBorder="1" applyAlignment="1">
      <alignment vertical="top" wrapText="1"/>
      <protection/>
    </xf>
    <xf numFmtId="174" fontId="3" fillId="0" borderId="14" xfId="0" applyNumberFormat="1" applyFont="1" applyFill="1" applyBorder="1" applyAlignment="1">
      <alignment vertical="top" wrapText="1"/>
    </xf>
    <xf numFmtId="0" fontId="0" fillId="0" borderId="48" xfId="0" applyFont="1" applyBorder="1" applyAlignment="1">
      <alignment/>
    </xf>
    <xf numFmtId="0" fontId="4" fillId="0" borderId="41" xfId="0" applyFont="1" applyBorder="1" applyAlignment="1">
      <alignment wrapText="1"/>
    </xf>
    <xf numFmtId="0" fontId="4" fillId="0" borderId="49" xfId="0" applyFont="1" applyBorder="1" applyAlignment="1">
      <alignment/>
    </xf>
    <xf numFmtId="0" fontId="4" fillId="0" borderId="50" xfId="0" applyFont="1" applyBorder="1" applyAlignment="1">
      <alignment/>
    </xf>
    <xf numFmtId="0" fontId="4" fillId="0" borderId="31" xfId="0" applyFont="1" applyBorder="1" applyAlignment="1">
      <alignment/>
    </xf>
    <xf numFmtId="0" fontId="4" fillId="0" borderId="38" xfId="0" applyFont="1" applyBorder="1" applyAlignment="1">
      <alignment/>
    </xf>
    <xf numFmtId="0" fontId="4" fillId="0" borderId="34" xfId="0" applyFont="1" applyBorder="1" applyAlignment="1">
      <alignment/>
    </xf>
    <xf numFmtId="0" fontId="4" fillId="0" borderId="51" xfId="0" applyFont="1" applyBorder="1" applyAlignment="1">
      <alignment wrapText="1"/>
    </xf>
    <xf numFmtId="0" fontId="4" fillId="0" borderId="52" xfId="0" applyFont="1" applyBorder="1" applyAlignment="1">
      <alignment/>
    </xf>
    <xf numFmtId="0" fontId="4" fillId="0" borderId="51" xfId="0" applyFont="1" applyBorder="1" applyAlignment="1">
      <alignment/>
    </xf>
    <xf numFmtId="0" fontId="4" fillId="0" borderId="25" xfId="0" applyFont="1" applyBorder="1" applyAlignment="1">
      <alignment/>
    </xf>
    <xf numFmtId="0" fontId="0" fillId="0" borderId="0" xfId="0" applyFont="1" applyBorder="1" applyAlignment="1">
      <alignment/>
    </xf>
    <xf numFmtId="0" fontId="0" fillId="0" borderId="53" xfId="0" applyFont="1" applyBorder="1" applyAlignment="1">
      <alignment/>
    </xf>
    <xf numFmtId="0" fontId="4" fillId="24" borderId="14" xfId="0" applyFont="1" applyFill="1" applyBorder="1" applyAlignment="1">
      <alignment/>
    </xf>
    <xf numFmtId="0" fontId="4" fillId="24" borderId="14" xfId="0" applyFont="1" applyFill="1" applyBorder="1" applyAlignment="1">
      <alignment wrapText="1"/>
    </xf>
    <xf numFmtId="0" fontId="4" fillId="24" borderId="27" xfId="0" applyFont="1" applyFill="1" applyBorder="1" applyAlignment="1">
      <alignment wrapText="1"/>
    </xf>
    <xf numFmtId="0" fontId="4" fillId="24" borderId="19" xfId="0" applyFont="1" applyFill="1" applyBorder="1" applyAlignment="1">
      <alignment horizontal="center"/>
    </xf>
    <xf numFmtId="0" fontId="4" fillId="24" borderId="14" xfId="0" applyFont="1" applyFill="1" applyBorder="1" applyAlignment="1">
      <alignment horizontal="center"/>
    </xf>
    <xf numFmtId="0" fontId="4" fillId="24" borderId="20" xfId="0" applyFont="1" applyFill="1" applyBorder="1" applyAlignment="1">
      <alignment horizontal="center"/>
    </xf>
    <xf numFmtId="0" fontId="4" fillId="24" borderId="33" xfId="0" applyFont="1" applyFill="1" applyBorder="1" applyAlignment="1">
      <alignment horizontal="center"/>
    </xf>
    <xf numFmtId="0" fontId="4" fillId="24" borderId="14" xfId="0" applyFont="1" applyFill="1" applyBorder="1" applyAlignment="1">
      <alignment horizontal="center" wrapText="1"/>
    </xf>
    <xf numFmtId="0" fontId="0" fillId="24" borderId="27" xfId="0" applyFont="1" applyFill="1" applyBorder="1" applyAlignment="1">
      <alignment/>
    </xf>
    <xf numFmtId="0" fontId="4" fillId="24" borderId="15" xfId="0" applyFont="1" applyFill="1" applyBorder="1" applyAlignment="1">
      <alignment horizontal="center"/>
    </xf>
    <xf numFmtId="0" fontId="4" fillId="24" borderId="16" xfId="0" applyFont="1" applyFill="1" applyBorder="1" applyAlignment="1">
      <alignment horizontal="center"/>
    </xf>
    <xf numFmtId="0" fontId="4" fillId="24" borderId="25" xfId="0" applyFont="1" applyFill="1" applyBorder="1" applyAlignment="1">
      <alignment horizontal="center" wrapText="1"/>
    </xf>
    <xf numFmtId="0" fontId="4" fillId="24" borderId="25" xfId="0" applyFont="1" applyFill="1" applyBorder="1" applyAlignment="1">
      <alignment horizontal="center"/>
    </xf>
    <xf numFmtId="0" fontId="4" fillId="24" borderId="20" xfId="0" applyFont="1" applyFill="1" applyBorder="1" applyAlignment="1">
      <alignment horizontal="center" wrapText="1"/>
    </xf>
    <xf numFmtId="0" fontId="4" fillId="24" borderId="33" xfId="0" applyFont="1" applyFill="1" applyBorder="1" applyAlignment="1">
      <alignment horizontal="center" wrapText="1"/>
    </xf>
    <xf numFmtId="0" fontId="0" fillId="0" borderId="54" xfId="0" applyFont="1" applyFill="1" applyBorder="1" applyAlignment="1">
      <alignment/>
    </xf>
    <xf numFmtId="174" fontId="8" fillId="0" borderId="20" xfId="0" applyNumberFormat="1" applyFont="1" applyFill="1" applyBorder="1" applyAlignment="1">
      <alignment/>
    </xf>
    <xf numFmtId="0" fontId="0" fillId="0" borderId="33" xfId="0" applyFont="1" applyFill="1" applyBorder="1" applyAlignment="1">
      <alignment wrapText="1"/>
    </xf>
    <xf numFmtId="0" fontId="0" fillId="0" borderId="27" xfId="0" applyFont="1" applyFill="1" applyBorder="1" applyAlignment="1">
      <alignment/>
    </xf>
    <xf numFmtId="174" fontId="14" fillId="0" borderId="30" xfId="0" applyNumberFormat="1" applyFont="1" applyBorder="1" applyAlignment="1">
      <alignment/>
    </xf>
    <xf numFmtId="0" fontId="3" fillId="0" borderId="14" xfId="0" applyFont="1" applyFill="1" applyBorder="1" applyAlignment="1">
      <alignment/>
    </xf>
    <xf numFmtId="0" fontId="3" fillId="0" borderId="14" xfId="0" applyNumberFormat="1" applyFont="1" applyFill="1" applyBorder="1" applyAlignment="1">
      <alignment vertical="top" wrapText="1"/>
    </xf>
    <xf numFmtId="0" fontId="2" fillId="0" borderId="0" xfId="0" applyFont="1" applyAlignment="1">
      <alignment wrapText="1"/>
    </xf>
    <xf numFmtId="0" fontId="2" fillId="0" borderId="14" xfId="0" applyFont="1" applyBorder="1" applyAlignment="1">
      <alignment wrapText="1"/>
    </xf>
    <xf numFmtId="174" fontId="3" fillId="0" borderId="14" xfId="0" applyNumberFormat="1" applyFont="1" applyBorder="1" applyAlignment="1">
      <alignment/>
    </xf>
    <xf numFmtId="0" fontId="5" fillId="0" borderId="0" xfId="0" applyFont="1" applyAlignment="1">
      <alignment/>
    </xf>
    <xf numFmtId="0" fontId="0" fillId="0" borderId="55" xfId="55" applyFont="1" applyBorder="1" applyAlignment="1">
      <alignment horizontal="center" vertical="center" wrapText="1"/>
      <protection/>
    </xf>
    <xf numFmtId="0" fontId="0" fillId="0" borderId="25" xfId="0" applyFont="1" applyBorder="1" applyAlignment="1">
      <alignment horizontal="right" vertical="center" wrapText="1"/>
    </xf>
    <xf numFmtId="0" fontId="8" fillId="0" borderId="26" xfId="55" applyFont="1" applyBorder="1" applyAlignment="1">
      <alignment horizontal="left" vertical="center" wrapText="1"/>
      <protection/>
    </xf>
    <xf numFmtId="174" fontId="8" fillId="0" borderId="18" xfId="0" applyNumberFormat="1" applyFont="1" applyBorder="1" applyAlignment="1">
      <alignment/>
    </xf>
    <xf numFmtId="174" fontId="8" fillId="0" borderId="31" xfId="0" applyNumberFormat="1" applyFont="1" applyBorder="1" applyAlignment="1">
      <alignment/>
    </xf>
    <xf numFmtId="0" fontId="0" fillId="0" borderId="38" xfId="55" applyFont="1" applyBorder="1" applyAlignment="1">
      <alignment horizontal="center" vertical="center" wrapText="1"/>
      <protection/>
    </xf>
    <xf numFmtId="174" fontId="8" fillId="0" borderId="32" xfId="55" applyNumberFormat="1" applyFont="1" applyBorder="1" applyAlignment="1">
      <alignment horizontal="right" vertical="center" wrapText="1"/>
      <protection/>
    </xf>
    <xf numFmtId="174" fontId="8" fillId="0" borderId="25" xfId="55" applyNumberFormat="1" applyFont="1" applyBorder="1" applyAlignment="1">
      <alignment horizontal="right" vertical="center" wrapText="1"/>
      <protection/>
    </xf>
    <xf numFmtId="174" fontId="8" fillId="0" borderId="26" xfId="55" applyNumberFormat="1" applyFont="1" applyBorder="1" applyAlignment="1">
      <alignment horizontal="center" vertical="center" wrapText="1"/>
      <protection/>
    </xf>
    <xf numFmtId="0" fontId="8" fillId="0" borderId="18"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8" fillId="0" borderId="32" xfId="55" applyFont="1" applyBorder="1" applyAlignment="1">
      <alignment horizontal="center" vertical="center" wrapText="1"/>
      <protection/>
    </xf>
    <xf numFmtId="0" fontId="0" fillId="0" borderId="25"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14" xfId="0" applyFont="1" applyBorder="1" applyAlignment="1">
      <alignment horizontal="right" vertical="center" wrapText="1"/>
    </xf>
    <xf numFmtId="0" fontId="0" fillId="0" borderId="27" xfId="55" applyFont="1" applyBorder="1" applyAlignment="1">
      <alignment horizontal="left" vertical="center" wrapText="1"/>
      <protection/>
    </xf>
    <xf numFmtId="174" fontId="0" fillId="0" borderId="19" xfId="0" applyNumberFormat="1" applyFont="1" applyBorder="1" applyAlignment="1">
      <alignment/>
    </xf>
    <xf numFmtId="174" fontId="0" fillId="0" borderId="33" xfId="0" applyNumberFormat="1" applyFont="1" applyBorder="1" applyAlignment="1">
      <alignment/>
    </xf>
    <xf numFmtId="0" fontId="0" fillId="0" borderId="20" xfId="55" applyFont="1" applyBorder="1" applyAlignment="1">
      <alignment horizontal="center" vertical="center" wrapText="1"/>
      <protection/>
    </xf>
    <xf numFmtId="174" fontId="0" fillId="0" borderId="33" xfId="0" applyNumberFormat="1" applyFont="1" applyBorder="1" applyAlignment="1">
      <alignment/>
    </xf>
    <xf numFmtId="174" fontId="0" fillId="0" borderId="14" xfId="55" applyNumberFormat="1" applyFont="1" applyBorder="1" applyAlignment="1">
      <alignment horizontal="right" vertical="center" wrapText="1"/>
      <protection/>
    </xf>
    <xf numFmtId="0" fontId="0" fillId="0" borderId="27" xfId="55" applyFont="1" applyBorder="1" applyAlignment="1">
      <alignment horizontal="center" vertical="center" wrapText="1"/>
      <protection/>
    </xf>
    <xf numFmtId="0" fontId="8" fillId="0" borderId="19" xfId="55" applyFont="1" applyBorder="1" applyAlignment="1">
      <alignment horizontal="center" vertical="center" wrapText="1"/>
      <protection/>
    </xf>
    <xf numFmtId="0" fontId="0" fillId="0" borderId="14" xfId="55" applyFont="1" applyBorder="1" applyAlignment="1">
      <alignment horizontal="center" vertical="center" wrapText="1"/>
      <protection/>
    </xf>
    <xf numFmtId="0" fontId="8" fillId="0" borderId="33" xfId="55" applyFont="1" applyBorder="1" applyAlignment="1">
      <alignment horizontal="center" vertical="center" wrapText="1"/>
      <protection/>
    </xf>
    <xf numFmtId="0" fontId="0" fillId="0" borderId="56" xfId="0" applyFont="1" applyBorder="1" applyAlignment="1">
      <alignment/>
    </xf>
    <xf numFmtId="174" fontId="0" fillId="0" borderId="19" xfId="0" applyNumberFormat="1" applyFont="1" applyBorder="1" applyAlignment="1">
      <alignment/>
    </xf>
    <xf numFmtId="174" fontId="0" fillId="0" borderId="14" xfId="0" applyNumberFormat="1" applyFont="1" applyBorder="1" applyAlignment="1">
      <alignment/>
    </xf>
    <xf numFmtId="0" fontId="0" fillId="0" borderId="14" xfId="55" applyFont="1" applyBorder="1" applyAlignment="1">
      <alignment horizontal="right" vertical="center" wrapText="1"/>
      <protection/>
    </xf>
    <xf numFmtId="0" fontId="0" fillId="0" borderId="14" xfId="0" applyFont="1" applyBorder="1" applyAlignment="1">
      <alignment/>
    </xf>
    <xf numFmtId="0" fontId="8" fillId="0" borderId="27" xfId="0" applyFont="1" applyBorder="1" applyAlignment="1">
      <alignment/>
    </xf>
    <xf numFmtId="174" fontId="8" fillId="0" borderId="19" xfId="0" applyNumberFormat="1" applyFont="1" applyBorder="1" applyAlignment="1">
      <alignment/>
    </xf>
    <xf numFmtId="174" fontId="8" fillId="0" borderId="14" xfId="0" applyNumberFormat="1" applyFont="1" applyBorder="1" applyAlignment="1">
      <alignment horizontal="right"/>
    </xf>
    <xf numFmtId="174" fontId="8" fillId="0" borderId="14" xfId="0" applyNumberFormat="1" applyFont="1" applyBorder="1" applyAlignment="1">
      <alignment/>
    </xf>
    <xf numFmtId="174" fontId="8" fillId="0" borderId="20" xfId="0" applyNumberFormat="1" applyFont="1" applyBorder="1" applyAlignment="1">
      <alignment/>
    </xf>
    <xf numFmtId="174" fontId="8" fillId="0" borderId="33" xfId="0" applyNumberFormat="1" applyFont="1" applyBorder="1" applyAlignment="1">
      <alignment/>
    </xf>
    <xf numFmtId="174" fontId="8" fillId="0" borderId="27" xfId="0" applyNumberFormat="1" applyFont="1" applyBorder="1" applyAlignment="1">
      <alignment/>
    </xf>
    <xf numFmtId="174" fontId="0" fillId="0" borderId="14" xfId="0" applyNumberFormat="1" applyFont="1" applyBorder="1" applyAlignment="1">
      <alignment horizontal="right"/>
    </xf>
    <xf numFmtId="174" fontId="0" fillId="0" borderId="20" xfId="0" applyNumberFormat="1" applyFont="1" applyBorder="1" applyAlignment="1">
      <alignment/>
    </xf>
    <xf numFmtId="174" fontId="0" fillId="24" borderId="14" xfId="0" applyNumberFormat="1" applyFont="1" applyFill="1" applyBorder="1" applyAlignment="1">
      <alignment/>
    </xf>
    <xf numFmtId="174" fontId="0" fillId="0" borderId="27" xfId="0" applyNumberFormat="1" applyFont="1" applyBorder="1" applyAlignment="1">
      <alignment/>
    </xf>
    <xf numFmtId="0" fontId="0" fillId="0" borderId="56" xfId="0" applyFont="1" applyFill="1" applyBorder="1" applyAlignment="1">
      <alignment/>
    </xf>
    <xf numFmtId="0" fontId="0" fillId="0" borderId="56" xfId="0" applyFont="1" applyFill="1" applyBorder="1" applyAlignment="1">
      <alignment/>
    </xf>
    <xf numFmtId="174" fontId="0" fillId="0" borderId="20" xfId="0" applyNumberFormat="1" applyFont="1" applyBorder="1" applyAlignment="1">
      <alignment horizontal="right"/>
    </xf>
    <xf numFmtId="174" fontId="0" fillId="24" borderId="27" xfId="0" applyNumberFormat="1" applyFont="1" applyFill="1" applyBorder="1" applyAlignment="1">
      <alignment/>
    </xf>
    <xf numFmtId="0" fontId="8" fillId="0" borderId="56" xfId="0" applyFont="1" applyBorder="1" applyAlignment="1">
      <alignment/>
    </xf>
    <xf numFmtId="174" fontId="8" fillId="24" borderId="14" xfId="0" applyNumberFormat="1" applyFont="1" applyFill="1" applyBorder="1" applyAlignment="1">
      <alignment/>
    </xf>
    <xf numFmtId="0" fontId="0" fillId="0" borderId="56" xfId="0" applyFont="1" applyBorder="1" applyAlignment="1">
      <alignment vertical="top"/>
    </xf>
    <xf numFmtId="0" fontId="8" fillId="0" borderId="56" xfId="0" applyFont="1" applyBorder="1" applyAlignment="1">
      <alignment horizontal="left" vertical="center" wrapText="1"/>
    </xf>
    <xf numFmtId="0" fontId="0" fillId="0" borderId="56" xfId="0" applyFont="1" applyBorder="1" applyAlignment="1">
      <alignment wrapText="1"/>
    </xf>
    <xf numFmtId="0" fontId="0" fillId="0" borderId="56" xfId="0" applyFont="1" applyBorder="1" applyAlignment="1">
      <alignment wrapText="1"/>
    </xf>
    <xf numFmtId="0" fontId="0" fillId="0" borderId="56" xfId="0" applyFont="1" applyBorder="1" applyAlignment="1">
      <alignment vertical="top" wrapText="1"/>
    </xf>
    <xf numFmtId="0" fontId="0" fillId="0" borderId="56" xfId="0" applyFont="1" applyBorder="1" applyAlignment="1">
      <alignment vertical="top" wrapText="1"/>
    </xf>
    <xf numFmtId="174" fontId="0" fillId="0" borderId="14" xfId="0" applyNumberFormat="1" applyFont="1" applyBorder="1" applyAlignment="1">
      <alignment/>
    </xf>
    <xf numFmtId="0" fontId="0" fillId="0" borderId="56" xfId="0" applyFont="1" applyBorder="1" applyAlignment="1">
      <alignment wrapText="1"/>
    </xf>
    <xf numFmtId="0" fontId="8" fillId="0" borderId="56" xfId="0" applyFont="1" applyBorder="1" applyAlignment="1">
      <alignment/>
    </xf>
    <xf numFmtId="174" fontId="8" fillId="0" borderId="14" xfId="0" applyNumberFormat="1" applyFont="1" applyBorder="1" applyAlignment="1">
      <alignment/>
    </xf>
    <xf numFmtId="0" fontId="0" fillId="0" borderId="56" xfId="0" applyFont="1" applyFill="1" applyBorder="1" applyAlignment="1">
      <alignment wrapText="1"/>
    </xf>
    <xf numFmtId="0" fontId="8" fillId="0" borderId="56" xfId="0" applyFont="1" applyBorder="1" applyAlignment="1">
      <alignment wrapText="1"/>
    </xf>
    <xf numFmtId="0" fontId="0" fillId="24" borderId="56" xfId="0" applyFont="1" applyFill="1" applyBorder="1" applyAlignment="1">
      <alignment wrapText="1"/>
    </xf>
    <xf numFmtId="174" fontId="8" fillId="0" borderId="56" xfId="0" applyNumberFormat="1" applyFont="1" applyBorder="1" applyAlignment="1">
      <alignment/>
    </xf>
    <xf numFmtId="174" fontId="0" fillId="0" borderId="14" xfId="0" applyNumberFormat="1" applyFont="1" applyBorder="1" applyAlignment="1">
      <alignment/>
    </xf>
    <xf numFmtId="0" fontId="11" fillId="0" borderId="56" xfId="0" applyFont="1" applyFill="1" applyBorder="1" applyAlignment="1">
      <alignment wrapText="1"/>
    </xf>
    <xf numFmtId="174" fontId="0" fillId="24" borderId="20" xfId="0" applyNumberFormat="1" applyFont="1" applyFill="1" applyBorder="1" applyAlignment="1">
      <alignment/>
    </xf>
    <xf numFmtId="174" fontId="0" fillId="24" borderId="33" xfId="0" applyNumberFormat="1" applyFont="1" applyFill="1" applyBorder="1" applyAlignment="1">
      <alignment/>
    </xf>
    <xf numFmtId="0" fontId="0" fillId="0" borderId="56" xfId="0" applyFont="1" applyFill="1" applyBorder="1" applyAlignment="1">
      <alignment vertical="top" wrapText="1"/>
    </xf>
    <xf numFmtId="0" fontId="0" fillId="0" borderId="56" xfId="0" applyFill="1" applyBorder="1" applyAlignment="1">
      <alignment wrapText="1"/>
    </xf>
    <xf numFmtId="0" fontId="0" fillId="0" borderId="56" xfId="0" applyFont="1" applyBorder="1" applyAlignment="1">
      <alignment/>
    </xf>
    <xf numFmtId="0" fontId="0" fillId="0" borderId="56" xfId="0" applyFont="1" applyBorder="1" applyAlignment="1">
      <alignment/>
    </xf>
    <xf numFmtId="0" fontId="11" fillId="24" borderId="56" xfId="0" applyFont="1" applyFill="1" applyBorder="1" applyAlignment="1">
      <alignment/>
    </xf>
    <xf numFmtId="174" fontId="0" fillId="0" borderId="14" xfId="0" applyNumberFormat="1" applyFont="1" applyBorder="1" applyAlignment="1">
      <alignment/>
    </xf>
    <xf numFmtId="174" fontId="0" fillId="0" borderId="20" xfId="0" applyNumberFormat="1" applyFont="1" applyBorder="1" applyAlignment="1">
      <alignment/>
    </xf>
    <xf numFmtId="0" fontId="11" fillId="24" borderId="57" xfId="0" applyFont="1" applyFill="1" applyBorder="1" applyAlignment="1">
      <alignment/>
    </xf>
    <xf numFmtId="0" fontId="8" fillId="0" borderId="57" xfId="0" applyFont="1" applyBorder="1" applyAlignment="1">
      <alignment/>
    </xf>
    <xf numFmtId="0" fontId="11" fillId="24" borderId="58" xfId="0" applyFont="1" applyFill="1" applyBorder="1" applyAlignment="1">
      <alignment/>
    </xf>
    <xf numFmtId="174" fontId="8" fillId="0" borderId="14" xfId="0" applyNumberFormat="1" applyFont="1" applyBorder="1" applyAlignment="1">
      <alignment/>
    </xf>
    <xf numFmtId="0" fontId="8" fillId="0" borderId="58" xfId="0" applyFont="1" applyBorder="1" applyAlignment="1">
      <alignment wrapText="1"/>
    </xf>
    <xf numFmtId="0" fontId="11" fillId="24" borderId="56" xfId="0" applyFont="1" applyFill="1" applyBorder="1" applyAlignment="1">
      <alignment wrapText="1"/>
    </xf>
    <xf numFmtId="0" fontId="8" fillId="0" borderId="56" xfId="0" applyFont="1" applyBorder="1" applyAlignment="1">
      <alignment wrapText="1"/>
    </xf>
    <xf numFmtId="0" fontId="8" fillId="0" borderId="57" xfId="0" applyFont="1" applyBorder="1" applyAlignment="1">
      <alignment/>
    </xf>
    <xf numFmtId="0" fontId="0" fillId="0" borderId="57" xfId="0" applyFont="1" applyBorder="1" applyAlignment="1">
      <alignment vertical="top"/>
    </xf>
    <xf numFmtId="174" fontId="8" fillId="0" borderId="44" xfId="0" applyNumberFormat="1" applyFont="1" applyBorder="1" applyAlignment="1">
      <alignment/>
    </xf>
    <xf numFmtId="174" fontId="8" fillId="0" borderId="28" xfId="0" applyNumberFormat="1" applyFont="1" applyBorder="1" applyAlignment="1">
      <alignment/>
    </xf>
    <xf numFmtId="174" fontId="8" fillId="0" borderId="28" xfId="0" applyNumberFormat="1" applyFont="1" applyBorder="1" applyAlignment="1">
      <alignment/>
    </xf>
    <xf numFmtId="174" fontId="8" fillId="0" borderId="29" xfId="0" applyNumberFormat="1" applyFont="1" applyBorder="1" applyAlignment="1">
      <alignment/>
    </xf>
    <xf numFmtId="174" fontId="8" fillId="0" borderId="34" xfId="0" applyNumberFormat="1" applyFont="1" applyBorder="1" applyAlignment="1">
      <alignment/>
    </xf>
    <xf numFmtId="174" fontId="8" fillId="0" borderId="23" xfId="0" applyNumberFormat="1" applyFont="1" applyBorder="1" applyAlignment="1">
      <alignment/>
    </xf>
    <xf numFmtId="174" fontId="0" fillId="0" borderId="29" xfId="0" applyNumberFormat="1" applyFont="1" applyBorder="1" applyAlignment="1">
      <alignment/>
    </xf>
    <xf numFmtId="174" fontId="0" fillId="0" borderId="34" xfId="0" applyNumberFormat="1" applyFont="1" applyBorder="1" applyAlignment="1">
      <alignment/>
    </xf>
    <xf numFmtId="174" fontId="0" fillId="0" borderId="28" xfId="0" applyNumberFormat="1" applyFont="1" applyBorder="1" applyAlignment="1">
      <alignment/>
    </xf>
    <xf numFmtId="174" fontId="0" fillId="0" borderId="23" xfId="0" applyNumberFormat="1" applyFont="1" applyBorder="1" applyAlignment="1">
      <alignment/>
    </xf>
    <xf numFmtId="0" fontId="0" fillId="0" borderId="42" xfId="0" applyFont="1" applyBorder="1" applyAlignment="1">
      <alignment vertical="top"/>
    </xf>
    <xf numFmtId="0" fontId="0" fillId="0" borderId="59" xfId="0" applyFont="1" applyBorder="1" applyAlignment="1">
      <alignment/>
    </xf>
    <xf numFmtId="174" fontId="8" fillId="0" borderId="60" xfId="0" applyNumberFormat="1" applyFont="1" applyBorder="1" applyAlignment="1">
      <alignment/>
    </xf>
    <xf numFmtId="174" fontId="8" fillId="0" borderId="61" xfId="0" applyNumberFormat="1" applyFont="1" applyBorder="1" applyAlignment="1">
      <alignment/>
    </xf>
    <xf numFmtId="174" fontId="8" fillId="0" borderId="61" xfId="0" applyNumberFormat="1" applyFont="1" applyBorder="1" applyAlignment="1">
      <alignment/>
    </xf>
    <xf numFmtId="174" fontId="8" fillId="0" borderId="62" xfId="0" applyNumberFormat="1" applyFont="1" applyBorder="1" applyAlignment="1">
      <alignment/>
    </xf>
    <xf numFmtId="174" fontId="8" fillId="0" borderId="63" xfId="0" applyNumberFormat="1" applyFont="1" applyBorder="1" applyAlignment="1">
      <alignment/>
    </xf>
    <xf numFmtId="174" fontId="8" fillId="0" borderId="64" xfId="0" applyNumberFormat="1" applyFont="1" applyBorder="1" applyAlignment="1">
      <alignment/>
    </xf>
    <xf numFmtId="174" fontId="8" fillId="0" borderId="64" xfId="0" applyNumberFormat="1" applyFont="1" applyBorder="1" applyAlignment="1">
      <alignment/>
    </xf>
    <xf numFmtId="0" fontId="0" fillId="0" borderId="14" xfId="0" applyFont="1" applyBorder="1" applyAlignment="1">
      <alignment vertical="top"/>
    </xf>
    <xf numFmtId="0" fontId="8" fillId="0" borderId="56" xfId="0" applyFont="1" applyBorder="1" applyAlignment="1">
      <alignment/>
    </xf>
    <xf numFmtId="0" fontId="8" fillId="0" borderId="56" xfId="0" applyFont="1" applyBorder="1" applyAlignment="1">
      <alignment horizontal="left"/>
    </xf>
    <xf numFmtId="0" fontId="11" fillId="0" borderId="56" xfId="0" applyFont="1" applyBorder="1" applyAlignment="1">
      <alignment/>
    </xf>
    <xf numFmtId="174" fontId="0" fillId="0" borderId="27" xfId="0" applyNumberFormat="1" applyFont="1" applyBorder="1" applyAlignment="1">
      <alignment/>
    </xf>
    <xf numFmtId="174" fontId="8" fillId="0" borderId="44" xfId="0" applyNumberFormat="1" applyFont="1" applyBorder="1" applyAlignment="1">
      <alignment/>
    </xf>
    <xf numFmtId="174" fontId="8" fillId="0" borderId="33" xfId="0" applyNumberFormat="1" applyFont="1" applyBorder="1" applyAlignment="1">
      <alignment/>
    </xf>
    <xf numFmtId="174" fontId="8" fillId="0" borderId="27" xfId="0" applyNumberFormat="1" applyFont="1" applyBorder="1" applyAlignment="1">
      <alignment/>
    </xf>
    <xf numFmtId="174" fontId="17" fillId="0" borderId="20" xfId="0" applyNumberFormat="1" applyFont="1" applyBorder="1" applyAlignment="1">
      <alignment/>
    </xf>
    <xf numFmtId="174" fontId="13" fillId="0" borderId="14" xfId="0" applyNumberFormat="1" applyFont="1" applyBorder="1" applyAlignment="1">
      <alignment/>
    </xf>
    <xf numFmtId="0" fontId="8" fillId="0" borderId="42" xfId="0" applyFont="1" applyFill="1" applyBorder="1" applyAlignment="1">
      <alignment/>
    </xf>
    <xf numFmtId="0" fontId="8" fillId="24" borderId="56" xfId="0" applyFont="1" applyFill="1" applyBorder="1" applyAlignment="1">
      <alignment/>
    </xf>
    <xf numFmtId="0" fontId="11" fillId="24" borderId="56" xfId="0" applyFont="1" applyFill="1" applyBorder="1" applyAlignment="1">
      <alignment/>
    </xf>
    <xf numFmtId="174" fontId="8" fillId="0" borderId="15" xfId="0" applyNumberFormat="1" applyFont="1" applyBorder="1" applyAlignment="1">
      <alignment/>
    </xf>
    <xf numFmtId="174" fontId="8" fillId="0" borderId="16" xfId="0" applyNumberFormat="1" applyFont="1" applyBorder="1" applyAlignment="1">
      <alignment/>
    </xf>
    <xf numFmtId="174" fontId="8" fillId="0" borderId="16" xfId="0" applyNumberFormat="1" applyFont="1" applyBorder="1" applyAlignment="1">
      <alignment/>
    </xf>
    <xf numFmtId="174" fontId="8" fillId="0" borderId="17" xfId="0" applyNumberFormat="1" applyFont="1" applyBorder="1" applyAlignment="1">
      <alignment/>
    </xf>
    <xf numFmtId="174" fontId="8" fillId="0" borderId="65" xfId="0" applyNumberFormat="1" applyFont="1" applyBorder="1" applyAlignment="1">
      <alignment/>
    </xf>
    <xf numFmtId="174" fontId="0" fillId="0" borderId="66" xfId="0" applyNumberFormat="1" applyFont="1" applyBorder="1" applyAlignment="1">
      <alignment/>
    </xf>
    <xf numFmtId="174" fontId="0" fillId="0" borderId="17" xfId="0" applyNumberFormat="1" applyFont="1" applyBorder="1" applyAlignment="1">
      <alignment/>
    </xf>
    <xf numFmtId="174" fontId="8" fillId="0" borderId="16" xfId="0" applyNumberFormat="1" applyFont="1" applyBorder="1" applyAlignment="1">
      <alignment horizontal="right" wrapText="1"/>
    </xf>
    <xf numFmtId="0" fontId="0" fillId="0" borderId="59" xfId="0" applyFont="1" applyBorder="1" applyAlignment="1">
      <alignment vertical="top"/>
    </xf>
    <xf numFmtId="174" fontId="8" fillId="0" borderId="63" xfId="0" applyNumberFormat="1" applyFont="1" applyFill="1" applyBorder="1" applyAlignment="1">
      <alignment/>
    </xf>
    <xf numFmtId="174" fontId="8" fillId="0" borderId="61" xfId="0" applyNumberFormat="1" applyFont="1" applyFill="1" applyBorder="1" applyAlignment="1">
      <alignment/>
    </xf>
    <xf numFmtId="174" fontId="8" fillId="0" borderId="64" xfId="0" applyNumberFormat="1" applyFont="1" applyFill="1" applyBorder="1" applyAlignment="1">
      <alignment/>
    </xf>
    <xf numFmtId="174" fontId="8" fillId="0" borderId="60" xfId="0" applyNumberFormat="1" applyFont="1" applyFill="1" applyBorder="1" applyAlignment="1">
      <alignment/>
    </xf>
    <xf numFmtId="174" fontId="8" fillId="0" borderId="62" xfId="0" applyNumberFormat="1" applyFont="1" applyFill="1" applyBorder="1" applyAlignment="1">
      <alignment/>
    </xf>
    <xf numFmtId="174" fontId="8" fillId="0" borderId="35" xfId="0" applyNumberFormat="1" applyFont="1" applyBorder="1" applyAlignment="1">
      <alignment/>
    </xf>
    <xf numFmtId="174" fontId="8" fillId="0" borderId="30" xfId="0" applyNumberFormat="1" applyFont="1" applyBorder="1" applyAlignment="1">
      <alignment/>
    </xf>
    <xf numFmtId="174" fontId="8" fillId="0" borderId="30" xfId="0" applyNumberFormat="1" applyFont="1" applyBorder="1" applyAlignment="1">
      <alignment/>
    </xf>
    <xf numFmtId="174" fontId="8" fillId="0" borderId="67" xfId="0" applyNumberFormat="1" applyFont="1" applyBorder="1" applyAlignment="1">
      <alignment/>
    </xf>
    <xf numFmtId="174" fontId="8" fillId="0" borderId="35" xfId="0" applyNumberFormat="1" applyFont="1" applyFill="1" applyBorder="1" applyAlignment="1">
      <alignment/>
    </xf>
    <xf numFmtId="174" fontId="8" fillId="0" borderId="47" xfId="0" applyNumberFormat="1" applyFont="1" applyBorder="1" applyAlignment="1">
      <alignment/>
    </xf>
    <xf numFmtId="0" fontId="21" fillId="0" borderId="0" xfId="0" applyFont="1" applyAlignment="1">
      <alignment/>
    </xf>
    <xf numFmtId="0" fontId="0" fillId="0" borderId="68" xfId="55" applyFont="1" applyBorder="1" applyAlignment="1">
      <alignment horizontal="center" vertical="center" wrapText="1"/>
      <protection/>
    </xf>
    <xf numFmtId="0" fontId="10" fillId="0" borderId="68" xfId="55" applyFont="1" applyBorder="1" applyAlignment="1">
      <alignment horizontal="center" vertical="center" wrapText="1"/>
      <protection/>
    </xf>
    <xf numFmtId="0" fontId="0" fillId="0" borderId="40" xfId="0" applyBorder="1" applyAlignment="1">
      <alignment vertical="top"/>
    </xf>
    <xf numFmtId="0" fontId="22" fillId="0" borderId="10" xfId="0" applyFont="1" applyBorder="1" applyAlignment="1">
      <alignment wrapText="1"/>
    </xf>
    <xf numFmtId="174" fontId="8" fillId="0" borderId="21" xfId="0" applyNumberFormat="1" applyFont="1" applyBorder="1" applyAlignment="1">
      <alignment/>
    </xf>
    <xf numFmtId="174" fontId="8" fillId="0" borderId="46" xfId="0" applyNumberFormat="1" applyFont="1" applyBorder="1" applyAlignment="1">
      <alignment/>
    </xf>
    <xf numFmtId="174" fontId="8" fillId="0" borderId="11" xfId="0" applyNumberFormat="1" applyFont="1" applyBorder="1" applyAlignment="1">
      <alignment/>
    </xf>
    <xf numFmtId="0" fontId="0" fillId="0" borderId="26" xfId="0" applyBorder="1" applyAlignment="1">
      <alignment vertical="top"/>
    </xf>
    <xf numFmtId="0" fontId="8" fillId="0" borderId="69" xfId="55" applyFont="1" applyBorder="1" applyAlignment="1">
      <alignment horizontal="left" vertical="center" wrapText="1"/>
      <protection/>
    </xf>
    <xf numFmtId="174" fontId="8" fillId="0" borderId="32" xfId="0" applyNumberFormat="1" applyFont="1" applyBorder="1" applyAlignment="1">
      <alignment/>
    </xf>
    <xf numFmtId="174" fontId="8" fillId="0" borderId="70" xfId="55" applyNumberFormat="1" applyFont="1" applyBorder="1" applyAlignment="1">
      <alignment horizontal="right" vertical="center" wrapText="1"/>
      <protection/>
    </xf>
    <xf numFmtId="174" fontId="8" fillId="0" borderId="36" xfId="55" applyNumberFormat="1" applyFont="1" applyBorder="1" applyAlignment="1">
      <alignment horizontal="right" vertical="center" wrapText="1"/>
      <protection/>
    </xf>
    <xf numFmtId="174" fontId="8" fillId="0" borderId="25" xfId="0" applyNumberFormat="1" applyFont="1" applyBorder="1" applyAlignment="1">
      <alignment/>
    </xf>
    <xf numFmtId="174" fontId="8" fillId="0" borderId="26" xfId="0" applyNumberFormat="1" applyFont="1" applyBorder="1" applyAlignment="1">
      <alignment/>
    </xf>
    <xf numFmtId="174" fontId="8" fillId="0" borderId="70" xfId="0" applyNumberFormat="1" applyFont="1" applyBorder="1" applyAlignment="1">
      <alignment/>
    </xf>
    <xf numFmtId="174" fontId="8" fillId="0" borderId="36" xfId="0" applyNumberFormat="1" applyFont="1" applyBorder="1" applyAlignment="1">
      <alignment/>
    </xf>
    <xf numFmtId="0" fontId="0" fillId="0" borderId="71" xfId="0" applyBorder="1" applyAlignment="1">
      <alignment vertical="top"/>
    </xf>
    <xf numFmtId="0" fontId="0" fillId="0" borderId="37" xfId="55" applyFont="1" applyBorder="1" applyAlignment="1">
      <alignment horizontal="left" vertical="center" wrapText="1"/>
      <protection/>
    </xf>
    <xf numFmtId="174" fontId="8" fillId="0" borderId="71" xfId="0" applyNumberFormat="1" applyFont="1" applyBorder="1" applyAlignment="1">
      <alignment/>
    </xf>
    <xf numFmtId="174" fontId="8" fillId="0" borderId="58" xfId="0" applyNumberFormat="1" applyFont="1" applyBorder="1" applyAlignment="1">
      <alignment/>
    </xf>
    <xf numFmtId="174" fontId="8" fillId="0" borderId="72" xfId="0" applyNumberFormat="1" applyFont="1" applyBorder="1" applyAlignment="1">
      <alignment/>
    </xf>
    <xf numFmtId="0" fontId="0" fillId="0" borderId="37" xfId="0" applyFont="1" applyBorder="1" applyAlignment="1">
      <alignment/>
    </xf>
    <xf numFmtId="0" fontId="0" fillId="0" borderId="58" xfId="0" applyBorder="1" applyAlignment="1">
      <alignment vertical="top"/>
    </xf>
    <xf numFmtId="0" fontId="8" fillId="0" borderId="69" xfId="0" applyFont="1" applyBorder="1" applyAlignment="1">
      <alignment/>
    </xf>
    <xf numFmtId="0" fontId="0" fillId="0" borderId="56" xfId="0" applyBorder="1" applyAlignment="1">
      <alignment vertical="top"/>
    </xf>
    <xf numFmtId="174" fontId="0" fillId="24" borderId="14" xfId="0" applyNumberFormat="1" applyFill="1" applyBorder="1" applyAlignment="1">
      <alignment/>
    </xf>
    <xf numFmtId="174" fontId="0" fillId="0" borderId="20" xfId="0" applyNumberFormat="1" applyBorder="1" applyAlignment="1">
      <alignment/>
    </xf>
    <xf numFmtId="174" fontId="0" fillId="0" borderId="14" xfId="0" applyNumberFormat="1" applyBorder="1" applyAlignment="1">
      <alignment/>
    </xf>
    <xf numFmtId="174" fontId="0" fillId="0" borderId="27" xfId="0" applyNumberFormat="1" applyBorder="1" applyAlignment="1">
      <alignment/>
    </xf>
    <xf numFmtId="174" fontId="0" fillId="0" borderId="19" xfId="0" applyNumberFormat="1" applyBorder="1" applyAlignment="1">
      <alignment/>
    </xf>
    <xf numFmtId="174" fontId="0" fillId="0" borderId="26" xfId="0" applyNumberFormat="1" applyFont="1" applyBorder="1" applyAlignment="1">
      <alignment/>
    </xf>
    <xf numFmtId="174" fontId="0" fillId="24" borderId="20" xfId="0" applyNumberFormat="1" applyFill="1" applyBorder="1" applyAlignment="1">
      <alignment/>
    </xf>
    <xf numFmtId="174" fontId="8" fillId="0" borderId="19" xfId="0" applyNumberFormat="1" applyFont="1" applyBorder="1" applyAlignment="1">
      <alignment/>
    </xf>
    <xf numFmtId="174" fontId="8" fillId="0" borderId="73" xfId="0" applyNumberFormat="1" applyFont="1" applyBorder="1" applyAlignment="1">
      <alignment/>
    </xf>
    <xf numFmtId="174" fontId="0" fillId="0" borderId="74" xfId="0" applyNumberFormat="1" applyBorder="1" applyAlignment="1">
      <alignment/>
    </xf>
    <xf numFmtId="174" fontId="0" fillId="0" borderId="73" xfId="0" applyNumberFormat="1" applyFont="1" applyBorder="1" applyAlignment="1">
      <alignment/>
    </xf>
    <xf numFmtId="174" fontId="8" fillId="0" borderId="56" xfId="0" applyNumberFormat="1" applyFont="1" applyBorder="1" applyAlignment="1">
      <alignment/>
    </xf>
    <xf numFmtId="174" fontId="8" fillId="0" borderId="74" xfId="0" applyNumberFormat="1" applyFont="1" applyBorder="1" applyAlignment="1">
      <alignment/>
    </xf>
    <xf numFmtId="174" fontId="8" fillId="0" borderId="20" xfId="0" applyNumberFormat="1" applyFont="1" applyBorder="1" applyAlignment="1">
      <alignment/>
    </xf>
    <xf numFmtId="174" fontId="14" fillId="0" borderId="19" xfId="0" applyNumberFormat="1" applyFont="1" applyBorder="1" applyAlignment="1">
      <alignment/>
    </xf>
    <xf numFmtId="174" fontId="0" fillId="0" borderId="33" xfId="0" applyNumberFormat="1" applyBorder="1" applyAlignment="1">
      <alignment/>
    </xf>
    <xf numFmtId="174" fontId="0" fillId="0" borderId="73" xfId="0" applyNumberFormat="1" applyBorder="1" applyAlignment="1">
      <alignment/>
    </xf>
    <xf numFmtId="0" fontId="12" fillId="0" borderId="37" xfId="0" applyFont="1" applyBorder="1" applyAlignment="1">
      <alignment wrapText="1"/>
    </xf>
    <xf numFmtId="174" fontId="0" fillId="0" borderId="56" xfId="0" applyNumberFormat="1" applyBorder="1" applyAlignment="1">
      <alignment/>
    </xf>
    <xf numFmtId="0" fontId="11" fillId="0" borderId="37" xfId="0" applyFont="1" applyBorder="1" applyAlignment="1">
      <alignment wrapText="1"/>
    </xf>
    <xf numFmtId="0" fontId="0" fillId="0" borderId="37" xfId="0" applyBorder="1" applyAlignment="1">
      <alignment/>
    </xf>
    <xf numFmtId="0" fontId="0" fillId="0" borderId="37" xfId="0" applyFont="1" applyFill="1" applyBorder="1" applyAlignment="1">
      <alignment wrapText="1"/>
    </xf>
    <xf numFmtId="174" fontId="8" fillId="24" borderId="14" xfId="0" applyNumberFormat="1" applyFont="1" applyFill="1" applyBorder="1" applyAlignment="1">
      <alignment/>
    </xf>
    <xf numFmtId="0" fontId="0" fillId="0" borderId="57" xfId="0" applyBorder="1" applyAlignment="1">
      <alignment vertical="top"/>
    </xf>
    <xf numFmtId="0" fontId="8" fillId="0" borderId="75" xfId="0" applyFont="1" applyBorder="1" applyAlignment="1">
      <alignment/>
    </xf>
    <xf numFmtId="174" fontId="8" fillId="0" borderId="34" xfId="0" applyNumberFormat="1" applyFont="1" applyBorder="1" applyAlignment="1">
      <alignment/>
    </xf>
    <xf numFmtId="174" fontId="8" fillId="0" borderId="28" xfId="0" applyNumberFormat="1" applyFont="1" applyBorder="1" applyAlignment="1">
      <alignment/>
    </xf>
    <xf numFmtId="174" fontId="8" fillId="0" borderId="23" xfId="0" applyNumberFormat="1" applyFont="1" applyBorder="1" applyAlignment="1">
      <alignment/>
    </xf>
    <xf numFmtId="174" fontId="8" fillId="0" borderId="15" xfId="0" applyNumberFormat="1" applyFont="1" applyBorder="1" applyAlignment="1">
      <alignment/>
    </xf>
    <xf numFmtId="174" fontId="8" fillId="0" borderId="16" xfId="0" applyNumberFormat="1" applyFont="1" applyBorder="1" applyAlignment="1">
      <alignment/>
    </xf>
    <xf numFmtId="174" fontId="0" fillId="0" borderId="17" xfId="0" applyNumberFormat="1" applyFont="1" applyBorder="1" applyAlignment="1">
      <alignment/>
    </xf>
    <xf numFmtId="174" fontId="0" fillId="0" borderId="23" xfId="0" applyNumberFormat="1" applyFont="1" applyBorder="1" applyAlignment="1">
      <alignment/>
    </xf>
    <xf numFmtId="174" fontId="8" fillId="0" borderId="17" xfId="0" applyNumberFormat="1" applyFont="1" applyBorder="1" applyAlignment="1">
      <alignment/>
    </xf>
    <xf numFmtId="0" fontId="0" fillId="0" borderId="10" xfId="0" applyBorder="1" applyAlignment="1">
      <alignment vertical="top"/>
    </xf>
    <xf numFmtId="174" fontId="8" fillId="0" borderId="40" xfId="0" applyNumberFormat="1" applyFont="1" applyBorder="1" applyAlignment="1">
      <alignment/>
    </xf>
    <xf numFmtId="174" fontId="0" fillId="0" borderId="11" xfId="0" applyNumberFormat="1" applyBorder="1" applyAlignment="1">
      <alignment/>
    </xf>
    <xf numFmtId="174" fontId="8" fillId="0" borderId="59" xfId="0" applyNumberFormat="1" applyFont="1" applyBorder="1" applyAlignment="1">
      <alignment/>
    </xf>
    <xf numFmtId="174" fontId="8" fillId="0" borderId="61" xfId="0" applyNumberFormat="1" applyFont="1" applyBorder="1" applyAlignment="1">
      <alignment/>
    </xf>
    <xf numFmtId="0" fontId="0" fillId="0" borderId="69" xfId="0" applyBorder="1" applyAlignment="1">
      <alignment vertical="top"/>
    </xf>
    <xf numFmtId="174" fontId="0" fillId="0" borderId="26" xfId="0" applyNumberFormat="1" applyBorder="1" applyAlignment="1">
      <alignment/>
    </xf>
    <xf numFmtId="174" fontId="8" fillId="0" borderId="76" xfId="0" applyNumberFormat="1" applyFont="1" applyBorder="1" applyAlignment="1">
      <alignment/>
    </xf>
    <xf numFmtId="174" fontId="8" fillId="0" borderId="24" xfId="0" applyNumberFormat="1" applyFont="1" applyBorder="1" applyAlignment="1">
      <alignment/>
    </xf>
    <xf numFmtId="174" fontId="0" fillId="0" borderId="50" xfId="0" applyNumberFormat="1" applyBorder="1" applyAlignment="1">
      <alignment/>
    </xf>
    <xf numFmtId="174" fontId="0" fillId="0" borderId="38" xfId="0" applyNumberFormat="1" applyBorder="1" applyAlignment="1">
      <alignment/>
    </xf>
    <xf numFmtId="174" fontId="0" fillId="0" borderId="71" xfId="0" applyNumberFormat="1" applyBorder="1" applyAlignment="1">
      <alignment/>
    </xf>
    <xf numFmtId="174" fontId="0" fillId="0" borderId="25" xfId="0" applyNumberFormat="1" applyBorder="1" applyAlignment="1">
      <alignment/>
    </xf>
    <xf numFmtId="174" fontId="0" fillId="0" borderId="72" xfId="0" applyNumberFormat="1" applyBorder="1" applyAlignment="1">
      <alignment/>
    </xf>
    <xf numFmtId="0" fontId="0" fillId="0" borderId="37" xfId="0" applyBorder="1" applyAlignment="1">
      <alignment vertical="top"/>
    </xf>
    <xf numFmtId="174" fontId="0" fillId="0" borderId="53" xfId="0" applyNumberFormat="1" applyBorder="1" applyAlignment="1">
      <alignment/>
    </xf>
    <xf numFmtId="0" fontId="12" fillId="0" borderId="37" xfId="0" applyFont="1" applyBorder="1" applyAlignment="1">
      <alignment/>
    </xf>
    <xf numFmtId="0" fontId="8" fillId="24" borderId="37" xfId="0" applyFont="1" applyFill="1" applyBorder="1" applyAlignment="1">
      <alignment/>
    </xf>
    <xf numFmtId="0" fontId="8" fillId="0" borderId="37" xfId="0" applyFont="1" applyBorder="1" applyAlignment="1">
      <alignment horizontal="left"/>
    </xf>
    <xf numFmtId="0" fontId="0" fillId="0" borderId="45" xfId="0" applyBorder="1" applyAlignment="1">
      <alignment vertical="top"/>
    </xf>
    <xf numFmtId="0" fontId="8" fillId="0" borderId="45" xfId="0" applyFont="1" applyBorder="1" applyAlignment="1">
      <alignment/>
    </xf>
    <xf numFmtId="174" fontId="0" fillId="0" borderId="29" xfId="0" applyNumberFormat="1" applyFont="1" applyBorder="1" applyAlignment="1">
      <alignment/>
    </xf>
    <xf numFmtId="174" fontId="0" fillId="0" borderId="15" xfId="0" applyNumberFormat="1" applyBorder="1" applyAlignment="1">
      <alignment/>
    </xf>
    <xf numFmtId="174" fontId="0" fillId="0" borderId="16" xfId="0" applyNumberFormat="1" applyBorder="1" applyAlignment="1">
      <alignment/>
    </xf>
    <xf numFmtId="174" fontId="0" fillId="0" borderId="17" xfId="0" applyNumberFormat="1" applyBorder="1" applyAlignment="1">
      <alignment/>
    </xf>
    <xf numFmtId="174" fontId="0" fillId="0" borderId="65" xfId="0" applyNumberFormat="1" applyBorder="1" applyAlignment="1">
      <alignment/>
    </xf>
    <xf numFmtId="174" fontId="0" fillId="0" borderId="16" xfId="0" applyNumberFormat="1" applyFont="1" applyBorder="1" applyAlignment="1">
      <alignment/>
    </xf>
    <xf numFmtId="174" fontId="0" fillId="0" borderId="40" xfId="0" applyNumberFormat="1" applyBorder="1" applyAlignment="1">
      <alignment/>
    </xf>
    <xf numFmtId="174" fontId="0" fillId="0" borderId="30" xfId="0" applyNumberFormat="1" applyBorder="1" applyAlignment="1">
      <alignment/>
    </xf>
    <xf numFmtId="0" fontId="8" fillId="0" borderId="77" xfId="0" applyFont="1" applyBorder="1" applyAlignment="1">
      <alignment wrapText="1"/>
    </xf>
    <xf numFmtId="174" fontId="0" fillId="0" borderId="58" xfId="0" applyNumberFormat="1" applyBorder="1" applyAlignment="1">
      <alignment/>
    </xf>
    <xf numFmtId="0" fontId="11" fillId="0" borderId="45" xfId="0" applyFont="1" applyBorder="1" applyAlignment="1">
      <alignment/>
    </xf>
    <xf numFmtId="0" fontId="13" fillId="0" borderId="37" xfId="0" applyFont="1" applyBorder="1" applyAlignment="1">
      <alignment/>
    </xf>
    <xf numFmtId="174" fontId="0" fillId="0" borderId="44" xfId="0" applyNumberFormat="1" applyBorder="1" applyAlignment="1">
      <alignment/>
    </xf>
    <xf numFmtId="174" fontId="0" fillId="0" borderId="28" xfId="0" applyNumberFormat="1" applyBorder="1" applyAlignment="1">
      <alignment/>
    </xf>
    <xf numFmtId="174" fontId="0" fillId="0" borderId="29" xfId="0" applyNumberFormat="1" applyBorder="1" applyAlignment="1">
      <alignment/>
    </xf>
    <xf numFmtId="174" fontId="8" fillId="0" borderId="29" xfId="0" applyNumberFormat="1" applyFont="1" applyBorder="1" applyAlignment="1">
      <alignment/>
    </xf>
    <xf numFmtId="0" fontId="22" fillId="0" borderId="10" xfId="0" applyFont="1" applyBorder="1" applyAlignment="1">
      <alignment horizontal="left" vertical="center" wrapText="1"/>
    </xf>
    <xf numFmtId="0" fontId="0" fillId="0" borderId="37" xfId="0" applyBorder="1" applyAlignment="1">
      <alignment vertical="top" wrapText="1"/>
    </xf>
    <xf numFmtId="0" fontId="11" fillId="24" borderId="37" xfId="0" applyFont="1" applyFill="1" applyBorder="1" applyAlignment="1">
      <alignment vertical="top" wrapText="1"/>
    </xf>
    <xf numFmtId="174" fontId="0" fillId="0" borderId="19" xfId="0" applyNumberFormat="1" applyFont="1" applyBorder="1" applyAlignment="1">
      <alignment wrapText="1"/>
    </xf>
    <xf numFmtId="174" fontId="0" fillId="0" borderId="14" xfId="0" applyNumberFormat="1" applyBorder="1" applyAlignment="1">
      <alignment wrapText="1"/>
    </xf>
    <xf numFmtId="174" fontId="8" fillId="0" borderId="14" xfId="0" applyNumberFormat="1" applyFont="1" applyBorder="1" applyAlignment="1">
      <alignment wrapText="1"/>
    </xf>
    <xf numFmtId="174" fontId="8" fillId="0" borderId="20" xfId="0" applyNumberFormat="1" applyFont="1" applyBorder="1" applyAlignment="1">
      <alignment wrapText="1"/>
    </xf>
    <xf numFmtId="174" fontId="0" fillId="0" borderId="33" xfId="0" applyNumberFormat="1" applyBorder="1" applyAlignment="1">
      <alignment wrapText="1"/>
    </xf>
    <xf numFmtId="174" fontId="0" fillId="24" borderId="14" xfId="0" applyNumberFormat="1" applyFill="1" applyBorder="1" applyAlignment="1">
      <alignment wrapText="1"/>
    </xf>
    <xf numFmtId="174" fontId="0" fillId="0" borderId="14" xfId="0" applyNumberFormat="1" applyBorder="1" applyAlignment="1">
      <alignment vertical="top" wrapText="1"/>
    </xf>
    <xf numFmtId="174" fontId="0" fillId="0" borderId="27" xfId="0" applyNumberFormat="1" applyBorder="1" applyAlignment="1">
      <alignment vertical="top" wrapText="1"/>
    </xf>
    <xf numFmtId="174" fontId="0" fillId="0" borderId="19" xfId="0" applyNumberFormat="1" applyBorder="1" applyAlignment="1">
      <alignment vertical="top" wrapText="1"/>
    </xf>
    <xf numFmtId="174" fontId="0" fillId="0" borderId="20" xfId="0" applyNumberFormat="1" applyBorder="1" applyAlignment="1">
      <alignment vertical="top" wrapText="1"/>
    </xf>
    <xf numFmtId="174" fontId="8" fillId="0" borderId="19" xfId="0" applyNumberFormat="1" applyFont="1" applyBorder="1" applyAlignment="1">
      <alignment vertical="top" wrapText="1"/>
    </xf>
    <xf numFmtId="0" fontId="0" fillId="0" borderId="0" xfId="0" applyAlignment="1">
      <alignment vertical="top" wrapText="1"/>
    </xf>
    <xf numFmtId="0" fontId="11" fillId="0" borderId="37" xfId="0" applyFont="1" applyBorder="1" applyAlignment="1">
      <alignment vertical="top" wrapText="1"/>
    </xf>
    <xf numFmtId="174" fontId="0" fillId="0" borderId="56" xfId="0" applyNumberFormat="1" applyFont="1" applyBorder="1" applyAlignment="1">
      <alignment/>
    </xf>
    <xf numFmtId="0" fontId="0" fillId="24" borderId="45" xfId="0" applyFont="1" applyFill="1" applyBorder="1" applyAlignment="1">
      <alignment/>
    </xf>
    <xf numFmtId="174" fontId="0" fillId="0" borderId="44" xfId="0" applyNumberFormat="1" applyFont="1" applyBorder="1" applyAlignment="1">
      <alignment/>
    </xf>
    <xf numFmtId="174" fontId="0" fillId="0" borderId="34" xfId="0" applyNumberFormat="1" applyBorder="1" applyAlignment="1">
      <alignment/>
    </xf>
    <xf numFmtId="174" fontId="0" fillId="0" borderId="23" xfId="0" applyNumberFormat="1" applyBorder="1" applyAlignment="1">
      <alignment/>
    </xf>
    <xf numFmtId="0" fontId="8" fillId="0" borderId="43" xfId="0" applyFont="1" applyBorder="1" applyAlignment="1">
      <alignment/>
    </xf>
    <xf numFmtId="174" fontId="8" fillId="0" borderId="41" xfId="0" applyNumberFormat="1" applyFont="1" applyBorder="1" applyAlignment="1">
      <alignment/>
    </xf>
    <xf numFmtId="174" fontId="8" fillId="0" borderId="50" xfId="0" applyNumberFormat="1" applyFont="1" applyBorder="1" applyAlignment="1">
      <alignment/>
    </xf>
    <xf numFmtId="174" fontId="8" fillId="0" borderId="43" xfId="0" applyNumberFormat="1" applyFont="1" applyBorder="1" applyAlignment="1">
      <alignment/>
    </xf>
    <xf numFmtId="174" fontId="0" fillId="0" borderId="76" xfId="0" applyNumberFormat="1" applyBorder="1" applyAlignment="1">
      <alignment/>
    </xf>
    <xf numFmtId="174" fontId="0" fillId="0" borderId="24" xfId="0" applyNumberFormat="1" applyBorder="1" applyAlignment="1">
      <alignment/>
    </xf>
    <xf numFmtId="0" fontId="11" fillId="0" borderId="56" xfId="0" applyFont="1" applyFill="1" applyBorder="1" applyAlignment="1">
      <alignment/>
    </xf>
    <xf numFmtId="0" fontId="0" fillId="0" borderId="27" xfId="0" applyBorder="1" applyAlignment="1">
      <alignment vertical="top"/>
    </xf>
    <xf numFmtId="174" fontId="0" fillId="0" borderId="70" xfId="0" applyNumberFormat="1" applyBorder="1" applyAlignment="1">
      <alignment/>
    </xf>
    <xf numFmtId="174" fontId="0" fillId="0" borderId="36" xfId="0" applyNumberFormat="1" applyBorder="1" applyAlignment="1">
      <alignment/>
    </xf>
    <xf numFmtId="174" fontId="0" fillId="0" borderId="28" xfId="0" applyNumberFormat="1" applyFont="1" applyBorder="1" applyAlignment="1">
      <alignment/>
    </xf>
    <xf numFmtId="174" fontId="0" fillId="0" borderId="48" xfId="0" applyNumberFormat="1" applyFont="1" applyBorder="1" applyAlignment="1">
      <alignment/>
    </xf>
    <xf numFmtId="174" fontId="0" fillId="0" borderId="48" xfId="0" applyNumberFormat="1" applyBorder="1" applyAlignment="1">
      <alignment/>
    </xf>
    <xf numFmtId="174" fontId="0" fillId="0" borderId="57" xfId="0" applyNumberFormat="1" applyBorder="1" applyAlignment="1">
      <alignment/>
    </xf>
    <xf numFmtId="174" fontId="0" fillId="0" borderId="78" xfId="0" applyNumberFormat="1" applyBorder="1" applyAlignment="1">
      <alignment/>
    </xf>
    <xf numFmtId="174" fontId="8" fillId="24" borderId="30" xfId="0" applyNumberFormat="1" applyFont="1" applyFill="1" applyBorder="1" applyAlignment="1">
      <alignment/>
    </xf>
    <xf numFmtId="0" fontId="10" fillId="0" borderId="14" xfId="55" applyFont="1" applyBorder="1" applyAlignment="1">
      <alignment wrapText="1"/>
      <protection/>
    </xf>
    <xf numFmtId="0" fontId="23" fillId="0" borderId="14" xfId="55" applyFont="1" applyFill="1" applyBorder="1">
      <alignment/>
      <protection/>
    </xf>
    <xf numFmtId="0" fontId="23" fillId="0" borderId="14" xfId="55" applyFont="1" applyBorder="1">
      <alignment/>
      <protection/>
    </xf>
    <xf numFmtId="2" fontId="0" fillId="0" borderId="14" xfId="0" applyNumberFormat="1" applyFont="1" applyBorder="1" applyAlignment="1">
      <alignment/>
    </xf>
    <xf numFmtId="174" fontId="4" fillId="0" borderId="14" xfId="0" applyNumberFormat="1" applyFont="1" applyBorder="1" applyAlignment="1">
      <alignment horizontal="right"/>
    </xf>
    <xf numFmtId="2" fontId="4" fillId="0" borderId="14" xfId="0" applyNumberFormat="1" applyFont="1" applyBorder="1" applyAlignment="1">
      <alignment horizontal="right"/>
    </xf>
    <xf numFmtId="2" fontId="4" fillId="0" borderId="20" xfId="0" applyNumberFormat="1" applyFont="1" applyBorder="1" applyAlignment="1">
      <alignment horizontal="right"/>
    </xf>
    <xf numFmtId="0" fontId="0" fillId="0" borderId="56" xfId="0" applyBorder="1" applyAlignment="1">
      <alignment wrapText="1"/>
    </xf>
    <xf numFmtId="0" fontId="4" fillId="0" borderId="14" xfId="0" applyFont="1" applyFill="1" applyBorder="1" applyAlignment="1">
      <alignment/>
    </xf>
    <xf numFmtId="0" fontId="4" fillId="0" borderId="14" xfId="0" applyFont="1" applyFill="1" applyBorder="1" applyAlignment="1">
      <alignment wrapText="1"/>
    </xf>
    <xf numFmtId="0" fontId="4" fillId="0" borderId="27" xfId="0" applyFont="1" applyFill="1" applyBorder="1" applyAlignment="1">
      <alignment wrapText="1"/>
    </xf>
    <xf numFmtId="0" fontId="4" fillId="0" borderId="14"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4" fillId="0" borderId="33" xfId="0" applyFont="1" applyFill="1" applyBorder="1" applyAlignment="1">
      <alignment horizontal="center"/>
    </xf>
    <xf numFmtId="0" fontId="4" fillId="0" borderId="14" xfId="0" applyFont="1" applyFill="1" applyBorder="1" applyAlignment="1">
      <alignment horizontal="center" wrapText="1"/>
    </xf>
    <xf numFmtId="0" fontId="4" fillId="0" borderId="28" xfId="0" applyFont="1" applyFill="1" applyBorder="1" applyAlignment="1">
      <alignment wrapText="1"/>
    </xf>
    <xf numFmtId="3" fontId="4" fillId="0" borderId="19" xfId="0" applyNumberFormat="1" applyFont="1" applyFill="1" applyBorder="1" applyAlignment="1">
      <alignment horizontal="center"/>
    </xf>
    <xf numFmtId="173" fontId="4" fillId="0" borderId="14" xfId="0" applyNumberFormat="1" applyFont="1" applyFill="1" applyBorder="1" applyAlignment="1">
      <alignment horizontal="center"/>
    </xf>
    <xf numFmtId="3" fontId="4" fillId="0" borderId="14" xfId="0" applyNumberFormat="1" applyFont="1" applyFill="1" applyBorder="1" applyAlignment="1">
      <alignment horizontal="center"/>
    </xf>
    <xf numFmtId="3" fontId="4" fillId="0" borderId="20" xfId="0" applyNumberFormat="1" applyFont="1" applyFill="1" applyBorder="1" applyAlignment="1">
      <alignment horizontal="center"/>
    </xf>
    <xf numFmtId="0" fontId="19" fillId="0" borderId="19" xfId="0" applyFont="1" applyFill="1" applyBorder="1" applyAlignment="1">
      <alignment horizontal="center"/>
    </xf>
    <xf numFmtId="0" fontId="0" fillId="0" borderId="0" xfId="0" applyFont="1" applyFill="1" applyAlignment="1">
      <alignment horizontal="center"/>
    </xf>
    <xf numFmtId="0" fontId="19" fillId="0" borderId="14" xfId="0" applyFont="1" applyFill="1" applyBorder="1" applyAlignment="1">
      <alignment wrapText="1"/>
    </xf>
    <xf numFmtId="0" fontId="21" fillId="0" borderId="19" xfId="0" applyFont="1" applyFill="1" applyBorder="1" applyAlignment="1">
      <alignment horizontal="center"/>
    </xf>
    <xf numFmtId="0" fontId="0" fillId="0" borderId="14" xfId="0" applyFont="1" applyFill="1" applyBorder="1" applyAlignment="1">
      <alignment horizontal="center"/>
    </xf>
    <xf numFmtId="0" fontId="0" fillId="0" borderId="20" xfId="0" applyFont="1" applyFill="1" applyBorder="1" applyAlignment="1">
      <alignment horizontal="center"/>
    </xf>
    <xf numFmtId="0" fontId="21" fillId="0" borderId="33" xfId="0" applyFont="1" applyFill="1" applyBorder="1" applyAlignment="1">
      <alignment horizontal="center"/>
    </xf>
    <xf numFmtId="0" fontId="19" fillId="24" borderId="14" xfId="0" applyFont="1" applyFill="1" applyBorder="1" applyAlignment="1">
      <alignment/>
    </xf>
    <xf numFmtId="0" fontId="19" fillId="11" borderId="14" xfId="0" applyFont="1" applyFill="1" applyBorder="1" applyAlignment="1">
      <alignment wrapText="1"/>
    </xf>
    <xf numFmtId="0" fontId="19" fillId="11" borderId="27" xfId="0" applyFont="1" applyFill="1" applyBorder="1" applyAlignment="1">
      <alignment wrapText="1"/>
    </xf>
    <xf numFmtId="0" fontId="19" fillId="11" borderId="19" xfId="0" applyFont="1" applyFill="1" applyBorder="1" applyAlignment="1">
      <alignment horizontal="center"/>
    </xf>
    <xf numFmtId="0" fontId="19" fillId="11" borderId="14" xfId="0" applyFont="1" applyFill="1" applyBorder="1" applyAlignment="1">
      <alignment horizontal="center"/>
    </xf>
    <xf numFmtId="0" fontId="19" fillId="11" borderId="20" xfId="0" applyFont="1" applyFill="1" applyBorder="1" applyAlignment="1">
      <alignment horizontal="center"/>
    </xf>
    <xf numFmtId="0" fontId="19" fillId="11" borderId="33" xfId="0" applyFont="1" applyFill="1" applyBorder="1" applyAlignment="1">
      <alignment horizontal="center"/>
    </xf>
    <xf numFmtId="0" fontId="19" fillId="11" borderId="14" xfId="0" applyFont="1" applyFill="1" applyBorder="1" applyAlignment="1">
      <alignment horizontal="center" wrapText="1"/>
    </xf>
    <xf numFmtId="4" fontId="4" fillId="0" borderId="19" xfId="0" applyNumberFormat="1" applyFont="1" applyFill="1" applyBorder="1" applyAlignment="1">
      <alignment horizontal="center" wrapText="1"/>
    </xf>
    <xf numFmtId="4" fontId="4" fillId="0" borderId="14" xfId="0" applyNumberFormat="1" applyFont="1" applyFill="1" applyBorder="1" applyAlignment="1">
      <alignment horizontal="center"/>
    </xf>
    <xf numFmtId="0" fontId="19" fillId="0" borderId="14" xfId="0" applyFont="1" applyFill="1" applyBorder="1" applyAlignment="1">
      <alignment horizontal="center"/>
    </xf>
    <xf numFmtId="2" fontId="4" fillId="0" borderId="14" xfId="0" applyNumberFormat="1" applyFont="1" applyFill="1" applyBorder="1" applyAlignment="1">
      <alignment horizontal="center"/>
    </xf>
    <xf numFmtId="0" fontId="4" fillId="0" borderId="14" xfId="0" applyFont="1" applyFill="1" applyBorder="1" applyAlignment="1">
      <alignment horizontal="left" vertical="top" wrapText="1"/>
    </xf>
    <xf numFmtId="4" fontId="4" fillId="0" borderId="14" xfId="0" applyNumberFormat="1" applyFont="1" applyFill="1" applyBorder="1" applyAlignment="1">
      <alignment horizontal="center" wrapText="1"/>
    </xf>
    <xf numFmtId="4" fontId="4" fillId="0" borderId="20" xfId="0" applyNumberFormat="1" applyFont="1" applyFill="1" applyBorder="1" applyAlignment="1">
      <alignment horizontal="center" wrapText="1"/>
    </xf>
    <xf numFmtId="3" fontId="4" fillId="0" borderId="33" xfId="0" applyNumberFormat="1" applyFont="1" applyFill="1" applyBorder="1" applyAlignment="1">
      <alignment horizontal="center" wrapText="1"/>
    </xf>
    <xf numFmtId="0" fontId="4" fillId="0" borderId="14" xfId="0" applyFont="1" applyFill="1" applyBorder="1" applyAlignment="1">
      <alignment vertical="top" wrapText="1"/>
    </xf>
    <xf numFmtId="0" fontId="4" fillId="0" borderId="14" xfId="0" applyFont="1" applyFill="1" applyBorder="1" applyAlignment="1">
      <alignment vertical="center" wrapText="1"/>
    </xf>
    <xf numFmtId="4" fontId="4" fillId="0" borderId="19" xfId="0" applyNumberFormat="1" applyFont="1" applyFill="1" applyBorder="1" applyAlignment="1">
      <alignment horizontal="center"/>
    </xf>
    <xf numFmtId="0" fontId="4" fillId="0" borderId="20" xfId="0" applyFont="1" applyFill="1" applyBorder="1" applyAlignment="1">
      <alignment horizontal="left"/>
    </xf>
    <xf numFmtId="0" fontId="4" fillId="0" borderId="20" xfId="0" applyFont="1" applyFill="1" applyBorder="1" applyAlignment="1">
      <alignment horizontal="center" wrapText="1"/>
    </xf>
    <xf numFmtId="0" fontId="4" fillId="0" borderId="33" xfId="0" applyFont="1" applyFill="1" applyBorder="1" applyAlignment="1">
      <alignment horizontal="center" wrapText="1"/>
    </xf>
    <xf numFmtId="0" fontId="19" fillId="0" borderId="14" xfId="0" applyFont="1" applyFill="1" applyBorder="1" applyAlignment="1">
      <alignment wrapText="1"/>
    </xf>
    <xf numFmtId="0" fontId="4" fillId="0" borderId="27" xfId="0" applyFont="1" applyFill="1" applyBorder="1" applyAlignment="1">
      <alignment/>
    </xf>
    <xf numFmtId="0" fontId="4" fillId="0" borderId="19" xfId="0" applyFont="1" applyFill="1" applyBorder="1" applyAlignment="1">
      <alignment horizontal="center" wrapText="1"/>
    </xf>
    <xf numFmtId="0" fontId="4" fillId="0" borderId="14" xfId="0" applyFont="1" applyFill="1" applyBorder="1" applyAlignment="1">
      <alignment horizontal="left" wrapText="1"/>
    </xf>
    <xf numFmtId="172" fontId="4" fillId="0" borderId="19" xfId="0" applyNumberFormat="1" applyFont="1" applyFill="1" applyBorder="1" applyAlignment="1">
      <alignment horizontal="center"/>
    </xf>
    <xf numFmtId="172" fontId="4" fillId="0" borderId="14" xfId="0" applyNumberFormat="1" applyFont="1" applyFill="1" applyBorder="1" applyAlignment="1">
      <alignment horizontal="center"/>
    </xf>
    <xf numFmtId="172" fontId="4" fillId="0" borderId="20" xfId="0" applyNumberFormat="1" applyFont="1" applyFill="1" applyBorder="1" applyAlignment="1">
      <alignment horizontal="center"/>
    </xf>
    <xf numFmtId="172" fontId="4" fillId="0" borderId="33" xfId="0" applyNumberFormat="1" applyFont="1" applyFill="1" applyBorder="1" applyAlignment="1">
      <alignment horizontal="center"/>
    </xf>
    <xf numFmtId="172" fontId="4" fillId="0" borderId="14" xfId="0" applyNumberFormat="1" applyFont="1" applyFill="1" applyBorder="1" applyAlignment="1">
      <alignment horizontal="center" wrapText="1"/>
    </xf>
    <xf numFmtId="0" fontId="4" fillId="0" borderId="14" xfId="0" applyNumberFormat="1" applyFont="1" applyFill="1" applyBorder="1" applyAlignment="1">
      <alignment wrapText="1"/>
    </xf>
    <xf numFmtId="0" fontId="4" fillId="0" borderId="73" xfId="0" applyFont="1" applyFill="1" applyBorder="1" applyAlignment="1">
      <alignment/>
    </xf>
    <xf numFmtId="172" fontId="4" fillId="0" borderId="73" xfId="0" applyNumberFormat="1" applyFont="1" applyFill="1" applyBorder="1" applyAlignment="1">
      <alignment horizontal="center"/>
    </xf>
    <xf numFmtId="0" fontId="0" fillId="0" borderId="28" xfId="0" applyFont="1" applyFill="1" applyBorder="1" applyAlignment="1">
      <alignment wrapText="1"/>
    </xf>
    <xf numFmtId="4" fontId="4" fillId="0" borderId="33" xfId="0" applyNumberFormat="1" applyFont="1" applyFill="1" applyBorder="1" applyAlignment="1">
      <alignment horizontal="center"/>
    </xf>
    <xf numFmtId="0" fontId="4" fillId="0" borderId="28" xfId="0" applyFont="1" applyFill="1" applyBorder="1" applyAlignment="1">
      <alignment/>
    </xf>
    <xf numFmtId="0" fontId="11" fillId="0" borderId="56" xfId="0" applyFont="1" applyFill="1" applyBorder="1" applyAlignment="1">
      <alignment vertical="top" wrapText="1"/>
    </xf>
    <xf numFmtId="0" fontId="0" fillId="0" borderId="77" xfId="55" applyFont="1" applyBorder="1" applyAlignment="1">
      <alignment horizontal="center" vertical="center" wrapText="1"/>
      <protection/>
    </xf>
    <xf numFmtId="0" fontId="3" fillId="0" borderId="0" xfId="0" applyFont="1" applyAlignment="1">
      <alignment/>
    </xf>
    <xf numFmtId="0" fontId="0" fillId="0" borderId="0" xfId="0" applyAlignment="1">
      <alignment/>
    </xf>
    <xf numFmtId="0" fontId="3" fillId="0" borderId="27" xfId="0" applyFont="1" applyBorder="1" applyAlignment="1">
      <alignment vertical="top" wrapText="1"/>
    </xf>
    <xf numFmtId="0" fontId="0" fillId="0" borderId="33" xfId="0" applyBorder="1" applyAlignment="1">
      <alignment/>
    </xf>
    <xf numFmtId="0" fontId="2" fillId="0" borderId="0" xfId="0" applyFont="1" applyAlignment="1">
      <alignment horizontal="left"/>
    </xf>
    <xf numFmtId="0" fontId="4" fillId="0" borderId="76" xfId="0" applyFont="1" applyBorder="1" applyAlignment="1">
      <alignment wrapText="1"/>
    </xf>
    <xf numFmtId="0" fontId="0" fillId="0" borderId="49" xfId="0" applyBorder="1" applyAlignment="1">
      <alignment/>
    </xf>
    <xf numFmtId="0" fontId="0" fillId="0" borderId="50" xfId="0" applyBorder="1" applyAlignment="1">
      <alignment/>
    </xf>
    <xf numFmtId="0" fontId="0" fillId="0" borderId="39" xfId="0" applyFont="1" applyBorder="1" applyAlignment="1">
      <alignment/>
    </xf>
    <xf numFmtId="0" fontId="0" fillId="0" borderId="12" xfId="0" applyFont="1" applyBorder="1" applyAlignment="1">
      <alignment/>
    </xf>
    <xf numFmtId="0" fontId="0" fillId="0" borderId="59" xfId="0" applyFont="1" applyBorder="1" applyAlignment="1">
      <alignment/>
    </xf>
    <xf numFmtId="0" fontId="0" fillId="0" borderId="42" xfId="0" applyFont="1" applyBorder="1" applyAlignment="1">
      <alignment/>
    </xf>
    <xf numFmtId="0" fontId="0" fillId="0" borderId="39" xfId="0" applyFont="1" applyBorder="1" applyAlignment="1">
      <alignment wrapText="1"/>
    </xf>
    <xf numFmtId="0" fontId="0" fillId="0" borderId="12" xfId="0" applyFont="1" applyBorder="1" applyAlignment="1">
      <alignment wrapText="1"/>
    </xf>
    <xf numFmtId="0" fontId="0" fillId="0" borderId="0" xfId="0" applyAlignment="1">
      <alignment/>
    </xf>
    <xf numFmtId="0" fontId="8" fillId="0" borderId="0" xfId="0" applyFont="1" applyAlignment="1">
      <alignment horizontal="center"/>
    </xf>
    <xf numFmtId="0" fontId="0" fillId="0" borderId="79" xfId="55" applyFont="1" applyBorder="1" applyAlignment="1">
      <alignment horizontal="center" vertical="center" wrapText="1"/>
      <protection/>
    </xf>
    <xf numFmtId="0" fontId="0" fillId="0" borderId="80" xfId="55" applyFont="1" applyBorder="1" applyAlignment="1">
      <alignment horizontal="center" vertical="center" wrapText="1"/>
      <protection/>
    </xf>
    <xf numFmtId="0" fontId="0" fillId="0" borderId="81" xfId="55" applyFont="1" applyBorder="1" applyAlignment="1">
      <alignment horizontal="center" vertical="center" wrapText="1"/>
      <protection/>
    </xf>
    <xf numFmtId="0" fontId="0" fillId="0" borderId="82" xfId="55" applyFont="1" applyBorder="1" applyAlignment="1">
      <alignment horizontal="center" vertical="center" wrapText="1"/>
      <protection/>
    </xf>
    <xf numFmtId="0" fontId="0" fillId="0" borderId="83" xfId="55" applyFont="1" applyBorder="1" applyAlignment="1">
      <alignment horizontal="center" vertical="center" wrapText="1"/>
      <protection/>
    </xf>
    <xf numFmtId="0" fontId="0" fillId="0" borderId="84" xfId="55" applyFont="1" applyBorder="1" applyAlignment="1">
      <alignment horizontal="center" vertical="center" wrapText="1"/>
      <protection/>
    </xf>
    <xf numFmtId="0" fontId="0" fillId="0" borderId="85" xfId="55" applyFont="1" applyBorder="1" applyAlignment="1">
      <alignment horizontal="center" vertical="center" wrapText="1"/>
      <protection/>
    </xf>
    <xf numFmtId="0" fontId="0" fillId="0" borderId="39"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9"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8" fillId="0" borderId="86" xfId="55" applyFont="1" applyBorder="1" applyAlignment="1">
      <alignment horizontal="center" vertical="center" wrapText="1"/>
      <protection/>
    </xf>
    <xf numFmtId="0" fontId="8" fillId="0" borderId="87" xfId="55" applyFont="1" applyBorder="1" applyAlignment="1">
      <alignment horizontal="center" vertical="center" wrapText="1"/>
      <protection/>
    </xf>
    <xf numFmtId="0" fontId="8" fillId="0" borderId="88" xfId="55" applyFont="1" applyBorder="1" applyAlignment="1">
      <alignment horizontal="center" vertical="center" wrapText="1"/>
      <protection/>
    </xf>
    <xf numFmtId="0" fontId="0" fillId="0" borderId="89" xfId="55" applyFont="1" applyBorder="1" applyAlignment="1">
      <alignment horizontal="center" vertical="center" wrapText="1"/>
      <protection/>
    </xf>
    <xf numFmtId="0" fontId="0" fillId="0" borderId="90" xfId="55" applyFont="1" applyBorder="1" applyAlignment="1">
      <alignment horizontal="center" vertical="center" wrapText="1"/>
      <protection/>
    </xf>
    <xf numFmtId="0" fontId="0" fillId="0" borderId="91" xfId="55" applyFont="1" applyBorder="1" applyAlignment="1">
      <alignment horizontal="center" vertical="center" wrapText="1"/>
      <protection/>
    </xf>
    <xf numFmtId="0" fontId="0" fillId="0" borderId="79" xfId="55" applyFont="1" applyBorder="1" applyAlignment="1">
      <alignment horizontal="center" vertical="center" wrapText="1"/>
      <protection/>
    </xf>
    <xf numFmtId="0" fontId="0" fillId="0" borderId="89" xfId="55" applyFont="1" applyBorder="1" applyAlignment="1">
      <alignment horizontal="center" vertical="center" wrapText="1"/>
      <protection/>
    </xf>
    <xf numFmtId="0" fontId="0" fillId="0" borderId="92" xfId="55" applyFont="1" applyBorder="1" applyAlignment="1">
      <alignment horizontal="center" vertical="center" wrapText="1"/>
      <protection/>
    </xf>
    <xf numFmtId="0" fontId="0" fillId="0" borderId="83" xfId="55" applyFont="1" applyBorder="1" applyAlignment="1">
      <alignment horizontal="center" vertical="center" wrapText="1"/>
      <protection/>
    </xf>
    <xf numFmtId="0" fontId="0" fillId="0" borderId="59" xfId="0" applyBorder="1" applyAlignment="1">
      <alignment/>
    </xf>
    <xf numFmtId="0" fontId="0" fillId="0" borderId="42" xfId="0" applyBorder="1" applyAlignment="1">
      <alignment/>
    </xf>
    <xf numFmtId="0" fontId="0" fillId="0" borderId="93" xfId="55" applyFont="1" applyBorder="1" applyAlignment="1">
      <alignment horizontal="center" vertical="center" wrapText="1"/>
      <protection/>
    </xf>
    <xf numFmtId="0" fontId="0" fillId="0" borderId="94" xfId="55" applyFont="1" applyBorder="1" applyAlignment="1">
      <alignment horizontal="center" vertical="center" wrapText="1"/>
      <protection/>
    </xf>
    <xf numFmtId="0" fontId="0" fillId="0" borderId="95" xfId="55" applyFont="1" applyBorder="1" applyAlignment="1">
      <alignment horizontal="center" vertical="center" wrapText="1"/>
      <protection/>
    </xf>
    <xf numFmtId="0" fontId="8" fillId="0" borderId="96" xfId="55" applyFont="1" applyBorder="1" applyAlignment="1">
      <alignment horizontal="center" vertical="center" wrapText="1"/>
      <protection/>
    </xf>
    <xf numFmtId="0" fontId="8" fillId="0" borderId="80" xfId="55" applyFont="1" applyBorder="1" applyAlignment="1">
      <alignment horizontal="center" vertical="center" wrapText="1"/>
      <protection/>
    </xf>
    <xf numFmtId="0" fontId="8" fillId="0" borderId="97" xfId="55" applyFont="1" applyBorder="1" applyAlignment="1">
      <alignment horizontal="center" vertical="center" wrapText="1"/>
      <protection/>
    </xf>
    <xf numFmtId="0" fontId="0" fillId="0" borderId="98" xfId="55" applyFont="1" applyBorder="1" applyAlignment="1">
      <alignment horizontal="center" vertical="center" wrapText="1"/>
      <protection/>
    </xf>
    <xf numFmtId="0" fontId="8" fillId="0" borderId="99" xfId="55" applyFont="1" applyBorder="1" applyAlignment="1">
      <alignment horizontal="center" vertical="center" wrapText="1"/>
      <protection/>
    </xf>
    <xf numFmtId="0" fontId="8" fillId="0" borderId="100" xfId="55" applyFont="1" applyBorder="1" applyAlignment="1">
      <alignment horizontal="center" vertical="center" wrapText="1"/>
      <protection/>
    </xf>
    <xf numFmtId="0" fontId="8" fillId="0" borderId="101" xfId="55" applyFont="1" applyBorder="1" applyAlignment="1">
      <alignment horizontal="center" vertical="center" wrapText="1"/>
      <protection/>
    </xf>
    <xf numFmtId="0" fontId="0" fillId="0" borderId="102" xfId="55" applyFont="1" applyBorder="1" applyAlignment="1">
      <alignment horizontal="center" vertical="center" wrapText="1"/>
      <protection/>
    </xf>
    <xf numFmtId="0" fontId="0" fillId="0" borderId="81" xfId="55" applyFont="1" applyBorder="1" applyAlignment="1">
      <alignment horizontal="center" vertical="center" wrapText="1"/>
      <protection/>
    </xf>
    <xf numFmtId="0" fontId="10" fillId="0" borderId="27" xfId="56" applyFont="1" applyBorder="1" applyAlignment="1">
      <alignment horizontal="center" vertical="center" wrapText="1"/>
      <protection/>
    </xf>
    <xf numFmtId="0" fontId="0" fillId="0" borderId="28" xfId="0" applyBorder="1" applyAlignment="1">
      <alignment/>
    </xf>
    <xf numFmtId="0" fontId="0" fillId="0" borderId="54" xfId="0" applyBorder="1" applyAlignment="1">
      <alignment/>
    </xf>
    <xf numFmtId="0" fontId="0" fillId="0" borderId="25" xfId="0" applyBorder="1" applyAlignment="1">
      <alignment/>
    </xf>
    <xf numFmtId="0" fontId="10" fillId="0" borderId="28" xfId="56" applyFont="1" applyBorder="1" applyAlignment="1">
      <alignment horizontal="center" vertical="center" wrapText="1"/>
      <protection/>
    </xf>
    <xf numFmtId="0" fontId="0" fillId="0" borderId="54" xfId="0" applyBorder="1" applyAlignment="1">
      <alignment horizontal="center" vertical="center" wrapText="1"/>
    </xf>
    <xf numFmtId="0" fontId="0" fillId="0" borderId="25" xfId="0" applyBorder="1" applyAlignment="1">
      <alignment horizontal="center" vertical="center" wrapText="1"/>
    </xf>
    <xf numFmtId="0" fontId="4" fillId="0" borderId="29" xfId="0" applyFont="1" applyBorder="1" applyAlignment="1">
      <alignment/>
    </xf>
    <xf numFmtId="0" fontId="4" fillId="0" borderId="103" xfId="0" applyFont="1" applyBorder="1" applyAlignment="1">
      <alignment/>
    </xf>
    <xf numFmtId="0" fontId="4" fillId="0" borderId="27" xfId="0" applyFont="1" applyBorder="1" applyAlignment="1">
      <alignment/>
    </xf>
    <xf numFmtId="0" fontId="0" fillId="0" borderId="73" xfId="0" applyFont="1" applyBorder="1" applyAlignment="1">
      <alignment/>
    </xf>
    <xf numFmtId="0" fontId="0" fillId="0" borderId="33" xfId="0" applyFont="1" applyBorder="1" applyAlignment="1">
      <alignment/>
    </xf>
    <xf numFmtId="0" fontId="0" fillId="0" borderId="0" xfId="0" applyFont="1" applyAlignment="1">
      <alignment vertical="top" wrapText="1"/>
    </xf>
    <xf numFmtId="0" fontId="20" fillId="0" borderId="0" xfId="0" applyFont="1" applyAlignment="1">
      <alignment wrapText="1"/>
    </xf>
    <xf numFmtId="0" fontId="8" fillId="0" borderId="0" xfId="0" applyFont="1" applyAlignment="1">
      <alignment wrapText="1"/>
    </xf>
    <xf numFmtId="0" fontId="4" fillId="0" borderId="60" xfId="0" applyFont="1" applyBorder="1" applyAlignment="1">
      <alignment wrapText="1"/>
    </xf>
    <xf numFmtId="0" fontId="4" fillId="0" borderId="104" xfId="0" applyFont="1" applyBorder="1" applyAlignment="1">
      <alignment/>
    </xf>
    <xf numFmtId="0" fontId="4" fillId="0" borderId="105" xfId="0" applyFont="1" applyBorder="1" applyAlignment="1">
      <alignment/>
    </xf>
    <xf numFmtId="0" fontId="4" fillId="0" borderId="61" xfId="0" applyFont="1" applyBorder="1" applyAlignment="1">
      <alignment wrapText="1"/>
    </xf>
    <xf numFmtId="0" fontId="4" fillId="0" borderId="54" xfId="0" applyFont="1" applyBorder="1" applyAlignment="1">
      <alignment/>
    </xf>
    <xf numFmtId="0" fontId="4" fillId="0" borderId="51" xfId="0" applyFont="1" applyBorder="1" applyAlignment="1">
      <alignment/>
    </xf>
    <xf numFmtId="0" fontId="4" fillId="0" borderId="64" xfId="0" applyFont="1" applyBorder="1" applyAlignment="1">
      <alignment wrapText="1"/>
    </xf>
    <xf numFmtId="0" fontId="4" fillId="0" borderId="106" xfId="0" applyFont="1" applyBorder="1" applyAlignment="1">
      <alignment/>
    </xf>
    <xf numFmtId="0" fontId="4" fillId="0" borderId="107" xfId="0" applyFont="1" applyBorder="1" applyAlignment="1">
      <alignment/>
    </xf>
    <xf numFmtId="0" fontId="4" fillId="0" borderId="28" xfId="0" applyFont="1" applyFill="1" applyBorder="1" applyAlignment="1">
      <alignment wrapText="1"/>
    </xf>
    <xf numFmtId="0" fontId="4" fillId="0" borderId="51" xfId="0" applyFont="1" applyBorder="1" applyAlignment="1">
      <alignment wrapText="1"/>
    </xf>
    <xf numFmtId="0" fontId="4" fillId="0" borderId="28"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1_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3"/>
  <sheetViews>
    <sheetView zoomScalePageLayoutView="0" workbookViewId="0" topLeftCell="A35">
      <selection activeCell="D28" sqref="D28"/>
    </sheetView>
  </sheetViews>
  <sheetFormatPr defaultColWidth="9.140625" defaultRowHeight="12.75"/>
  <cols>
    <col min="1" max="1" width="4.00390625" style="0" customWidth="1"/>
    <col min="2" max="2" width="16.00390625" style="0" customWidth="1"/>
    <col min="3" max="3" width="46.421875" style="0" customWidth="1"/>
    <col min="4" max="4" width="17.421875" style="0" customWidth="1"/>
    <col min="6" max="6" width="10.57421875" style="0" bestFit="1" customWidth="1"/>
  </cols>
  <sheetData>
    <row r="1" ht="15.75">
      <c r="A1" s="2" t="s">
        <v>0</v>
      </c>
    </row>
    <row r="2" ht="15.75">
      <c r="C2" s="1" t="s">
        <v>291</v>
      </c>
    </row>
    <row r="3" ht="15.75">
      <c r="A3" s="1" t="s">
        <v>1</v>
      </c>
    </row>
    <row r="4" spans="1:4" ht="15.75">
      <c r="A4" s="538" t="s">
        <v>214</v>
      </c>
      <c r="B4" s="539"/>
      <c r="C4" s="539"/>
      <c r="D4" s="539"/>
    </row>
    <row r="5" ht="15.75">
      <c r="A5" s="3" t="s">
        <v>2</v>
      </c>
    </row>
    <row r="6" spans="1:4" ht="16.5" thickBot="1">
      <c r="A6" s="3"/>
      <c r="D6" t="s">
        <v>215</v>
      </c>
    </row>
    <row r="7" spans="1:4" ht="27" customHeight="1" thickBot="1">
      <c r="A7" s="4" t="s">
        <v>3</v>
      </c>
      <c r="B7" s="5" t="s">
        <v>4</v>
      </c>
      <c r="C7" s="37" t="s">
        <v>5</v>
      </c>
      <c r="D7" s="101" t="s">
        <v>6</v>
      </c>
    </row>
    <row r="8" spans="1:4" ht="13.5" thickBot="1">
      <c r="A8" s="6">
        <v>1</v>
      </c>
      <c r="B8" s="7">
        <v>2</v>
      </c>
      <c r="C8" s="38">
        <v>3</v>
      </c>
      <c r="D8" s="102">
        <v>4</v>
      </c>
    </row>
    <row r="9" spans="1:4" ht="27.75" customHeight="1" thickBot="1">
      <c r="A9" s="8" t="s">
        <v>7</v>
      </c>
      <c r="B9" s="9" t="s">
        <v>8</v>
      </c>
      <c r="C9" s="39" t="s">
        <v>298</v>
      </c>
      <c r="D9" s="103">
        <f>D10+D15+D19</f>
        <v>12213</v>
      </c>
    </row>
    <row r="10" spans="1:4" ht="15" customHeight="1" thickBot="1">
      <c r="A10" s="8" t="s">
        <v>9</v>
      </c>
      <c r="B10" s="10" t="s">
        <v>200</v>
      </c>
      <c r="C10" s="39" t="s">
        <v>10</v>
      </c>
      <c r="D10" s="103">
        <f>D11</f>
        <v>11649</v>
      </c>
    </row>
    <row r="11" spans="1:6" ht="18.75" customHeight="1" thickBot="1">
      <c r="A11" s="8" t="s">
        <v>11</v>
      </c>
      <c r="B11" s="9" t="s">
        <v>12</v>
      </c>
      <c r="C11" s="40" t="s">
        <v>13</v>
      </c>
      <c r="D11" s="103">
        <f>D12+D13+D14</f>
        <v>11649</v>
      </c>
      <c r="F11" s="81"/>
    </row>
    <row r="12" spans="1:6" ht="17.25" customHeight="1" thickBot="1">
      <c r="A12" s="8" t="s">
        <v>14</v>
      </c>
      <c r="B12" s="9" t="s">
        <v>15</v>
      </c>
      <c r="C12" s="40" t="s">
        <v>16</v>
      </c>
      <c r="D12" s="104">
        <v>6784</v>
      </c>
      <c r="F12" t="s">
        <v>282</v>
      </c>
    </row>
    <row r="13" spans="1:4" ht="33" customHeight="1" thickBot="1">
      <c r="A13" s="8" t="s">
        <v>17</v>
      </c>
      <c r="B13" s="9" t="s">
        <v>18</v>
      </c>
      <c r="C13" s="40" t="s">
        <v>19</v>
      </c>
      <c r="D13" s="104">
        <v>2661</v>
      </c>
    </row>
    <row r="14" spans="1:4" ht="33" customHeight="1" thickBot="1">
      <c r="A14" s="8" t="s">
        <v>20</v>
      </c>
      <c r="B14" s="9" t="s">
        <v>21</v>
      </c>
      <c r="C14" s="40" t="s">
        <v>22</v>
      </c>
      <c r="D14" s="104">
        <v>2204</v>
      </c>
    </row>
    <row r="15" spans="1:4" ht="16.5" customHeight="1" thickBot="1">
      <c r="A15" s="8" t="s">
        <v>23</v>
      </c>
      <c r="B15" s="9" t="s">
        <v>24</v>
      </c>
      <c r="C15" s="39" t="s">
        <v>25</v>
      </c>
      <c r="D15" s="103">
        <f>D16+D17+D18</f>
        <v>474</v>
      </c>
    </row>
    <row r="16" spans="1:4" ht="15" customHeight="1" thickBot="1">
      <c r="A16" s="8" t="s">
        <v>26</v>
      </c>
      <c r="B16" s="9" t="s">
        <v>27</v>
      </c>
      <c r="C16" s="40" t="s">
        <v>28</v>
      </c>
      <c r="D16" s="104">
        <v>315</v>
      </c>
    </row>
    <row r="17" spans="1:4" ht="24.75" customHeight="1" thickBot="1">
      <c r="A17" s="8" t="s">
        <v>29</v>
      </c>
      <c r="B17" s="9" t="s">
        <v>30</v>
      </c>
      <c r="C17" s="40" t="s">
        <v>31</v>
      </c>
      <c r="D17" s="104">
        <v>9</v>
      </c>
    </row>
    <row r="18" spans="1:4" ht="18.75" customHeight="1" thickBot="1">
      <c r="A18" s="8" t="s">
        <v>32</v>
      </c>
      <c r="B18" s="9" t="s">
        <v>33</v>
      </c>
      <c r="C18" s="40" t="s">
        <v>34</v>
      </c>
      <c r="D18" s="104">
        <v>150</v>
      </c>
    </row>
    <row r="19" spans="1:4" ht="18.75" customHeight="1" thickBot="1">
      <c r="A19" s="8" t="s">
        <v>35</v>
      </c>
      <c r="B19" s="9" t="s">
        <v>36</v>
      </c>
      <c r="C19" s="39" t="s">
        <v>37</v>
      </c>
      <c r="D19" s="103">
        <f>D20+D21</f>
        <v>90</v>
      </c>
    </row>
    <row r="20" spans="1:4" ht="18" customHeight="1" thickBot="1">
      <c r="A20" s="8" t="s">
        <v>38</v>
      </c>
      <c r="B20" s="9" t="s">
        <v>39</v>
      </c>
      <c r="C20" s="40" t="s">
        <v>40</v>
      </c>
      <c r="D20" s="104">
        <v>58</v>
      </c>
    </row>
    <row r="21" spans="1:4" ht="17.25" customHeight="1" thickBot="1">
      <c r="A21" s="8" t="s">
        <v>41</v>
      </c>
      <c r="B21" s="9" t="s">
        <v>42</v>
      </c>
      <c r="C21" s="40" t="s">
        <v>43</v>
      </c>
      <c r="D21" s="104">
        <f>D22+D23</f>
        <v>32</v>
      </c>
    </row>
    <row r="22" spans="1:4" ht="17.25" customHeight="1" thickBot="1">
      <c r="A22" s="8" t="s">
        <v>44</v>
      </c>
      <c r="B22" s="9" t="s">
        <v>45</v>
      </c>
      <c r="C22" s="40" t="s">
        <v>46</v>
      </c>
      <c r="D22" s="104">
        <v>31</v>
      </c>
    </row>
    <row r="23" spans="1:4" ht="15.75" customHeight="1" thickBot="1">
      <c r="A23" s="8" t="s">
        <v>47</v>
      </c>
      <c r="B23" s="9" t="s">
        <v>48</v>
      </c>
      <c r="C23" s="40" t="s">
        <v>49</v>
      </c>
      <c r="D23" s="104">
        <v>1</v>
      </c>
    </row>
    <row r="24" spans="1:4" ht="16.5" customHeight="1" thickBot="1">
      <c r="A24" s="8" t="s">
        <v>299</v>
      </c>
      <c r="B24" s="9" t="s">
        <v>51</v>
      </c>
      <c r="C24" s="39" t="s">
        <v>300</v>
      </c>
      <c r="D24" s="115">
        <f>D25+D30+D31</f>
        <v>11210.049</v>
      </c>
    </row>
    <row r="25" spans="1:4" ht="17.25" customHeight="1" thickBot="1">
      <c r="A25" s="8">
        <v>17</v>
      </c>
      <c r="B25" s="9" t="s">
        <v>53</v>
      </c>
      <c r="C25" s="40" t="s">
        <v>301</v>
      </c>
      <c r="D25" s="115">
        <f>D26+D27+D28+D29</f>
        <v>8634.049</v>
      </c>
    </row>
    <row r="26" spans="1:4" ht="18.75" customHeight="1" thickBot="1">
      <c r="A26" s="8" t="s">
        <v>54</v>
      </c>
      <c r="B26" s="9" t="s">
        <v>55</v>
      </c>
      <c r="C26" s="40" t="s">
        <v>56</v>
      </c>
      <c r="D26" s="114">
        <v>2286.949</v>
      </c>
    </row>
    <row r="27" spans="1:4" ht="19.5" customHeight="1" thickBot="1">
      <c r="A27" s="8">
        <v>19</v>
      </c>
      <c r="B27" s="9" t="s">
        <v>58</v>
      </c>
      <c r="C27" s="44" t="s">
        <v>115</v>
      </c>
      <c r="D27" s="104">
        <v>6230</v>
      </c>
    </row>
    <row r="28" spans="1:4" ht="48" customHeight="1" thickBot="1">
      <c r="A28" s="8">
        <v>20</v>
      </c>
      <c r="B28" s="40" t="s">
        <v>60</v>
      </c>
      <c r="C28" s="45" t="s">
        <v>222</v>
      </c>
      <c r="D28" s="87">
        <v>116.4</v>
      </c>
    </row>
    <row r="29" spans="1:4" ht="51" customHeight="1" thickBot="1">
      <c r="A29" s="8">
        <v>21</v>
      </c>
      <c r="B29" s="40" t="s">
        <v>225</v>
      </c>
      <c r="C29" s="47" t="s">
        <v>224</v>
      </c>
      <c r="D29" s="87">
        <v>0.7</v>
      </c>
    </row>
    <row r="30" spans="1:4" ht="21.75" customHeight="1" thickBot="1">
      <c r="A30" s="8">
        <v>22</v>
      </c>
      <c r="B30" s="9" t="s">
        <v>64</v>
      </c>
      <c r="C30" s="46" t="s">
        <v>65</v>
      </c>
      <c r="D30" s="104">
        <v>1230</v>
      </c>
    </row>
    <row r="31" spans="1:4" ht="18.75" customHeight="1" thickBot="1">
      <c r="A31" s="8">
        <v>23</v>
      </c>
      <c r="B31" s="9" t="s">
        <v>61</v>
      </c>
      <c r="C31" s="40" t="s">
        <v>62</v>
      </c>
      <c r="D31" s="104">
        <v>1346</v>
      </c>
    </row>
    <row r="32" spans="1:4" ht="18.75" customHeight="1" thickBot="1">
      <c r="A32" s="8">
        <v>24</v>
      </c>
      <c r="B32" s="9" t="s">
        <v>67</v>
      </c>
      <c r="C32" s="39" t="s">
        <v>303</v>
      </c>
      <c r="D32" s="103">
        <f>D33+D37+D38+D39+D40</f>
        <v>1264.663</v>
      </c>
    </row>
    <row r="33" spans="1:4" ht="19.5" customHeight="1" thickBot="1">
      <c r="A33" s="8">
        <v>25</v>
      </c>
      <c r="B33" s="9" t="s">
        <v>69</v>
      </c>
      <c r="C33" s="39" t="s">
        <v>302</v>
      </c>
      <c r="D33" s="103">
        <f>D34+D35+D36</f>
        <v>142</v>
      </c>
    </row>
    <row r="34" spans="1:4" ht="33" customHeight="1" thickBot="1">
      <c r="A34" s="8">
        <v>26</v>
      </c>
      <c r="B34" s="9" t="s">
        <v>71</v>
      </c>
      <c r="C34" s="40" t="s">
        <v>72</v>
      </c>
      <c r="D34" s="104">
        <v>72</v>
      </c>
    </row>
    <row r="35" spans="1:4" ht="16.5" thickBot="1">
      <c r="A35" s="8">
        <v>27</v>
      </c>
      <c r="B35" s="9" t="s">
        <v>292</v>
      </c>
      <c r="C35" s="40" t="s">
        <v>293</v>
      </c>
      <c r="D35" s="104">
        <v>20</v>
      </c>
    </row>
    <row r="36" spans="1:4" ht="18" customHeight="1" thickBot="1">
      <c r="A36" s="8">
        <v>28</v>
      </c>
      <c r="B36" s="9" t="s">
        <v>74</v>
      </c>
      <c r="C36" s="40" t="s">
        <v>75</v>
      </c>
      <c r="D36" s="104">
        <v>50</v>
      </c>
    </row>
    <row r="37" spans="1:4" ht="18.75" customHeight="1" thickBot="1">
      <c r="A37" s="8">
        <v>29</v>
      </c>
      <c r="B37" s="9" t="s">
        <v>77</v>
      </c>
      <c r="C37" s="39" t="s">
        <v>78</v>
      </c>
      <c r="D37" s="105">
        <v>939.663</v>
      </c>
    </row>
    <row r="38" spans="1:4" ht="18" customHeight="1" thickBot="1">
      <c r="A38" s="8">
        <v>30</v>
      </c>
      <c r="B38" s="9" t="s">
        <v>80</v>
      </c>
      <c r="C38" s="39" t="s">
        <v>81</v>
      </c>
      <c r="D38" s="103">
        <v>1</v>
      </c>
    </row>
    <row r="39" spans="1:4" ht="18" customHeight="1" thickBot="1">
      <c r="A39" s="8">
        <v>31</v>
      </c>
      <c r="B39" s="9" t="s">
        <v>294</v>
      </c>
      <c r="C39" s="39" t="s">
        <v>295</v>
      </c>
      <c r="D39" s="103">
        <v>12</v>
      </c>
    </row>
    <row r="40" spans="1:4" ht="18" customHeight="1" thickBot="1">
      <c r="A40" s="8">
        <v>32</v>
      </c>
      <c r="B40" s="9" t="s">
        <v>296</v>
      </c>
      <c r="C40" s="39" t="s">
        <v>297</v>
      </c>
      <c r="D40" s="103">
        <v>170</v>
      </c>
    </row>
    <row r="41" spans="1:4" ht="33" customHeight="1" thickBot="1">
      <c r="A41" s="8">
        <v>33</v>
      </c>
      <c r="B41" s="9"/>
      <c r="C41" s="39" t="s">
        <v>226</v>
      </c>
      <c r="D41" s="116">
        <f>D32+D24+D9</f>
        <v>24687.712</v>
      </c>
    </row>
    <row r="42" spans="1:4" ht="16.5" customHeight="1" thickBot="1">
      <c r="A42" s="8">
        <v>34</v>
      </c>
      <c r="B42" s="9"/>
      <c r="C42" s="40" t="s">
        <v>84</v>
      </c>
      <c r="D42" s="114">
        <v>358</v>
      </c>
    </row>
    <row r="43" spans="1:4" ht="35.25" customHeight="1" thickBot="1">
      <c r="A43" s="8">
        <v>35</v>
      </c>
      <c r="B43" s="9"/>
      <c r="C43" s="39" t="s">
        <v>199</v>
      </c>
      <c r="D43" s="115">
        <f>D41+D42</f>
        <v>25045.712</v>
      </c>
    </row>
  </sheetData>
  <sheetProtection/>
  <mergeCells count="1">
    <mergeCell ref="A4:D4"/>
  </mergeCells>
  <printOptions/>
  <pageMargins left="0.7480314960629921" right="0.7480314960629921" top="0.984251968503937" bottom="0"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3"/>
  </sheetPr>
  <dimension ref="A2:E53"/>
  <sheetViews>
    <sheetView zoomScalePageLayoutView="0" workbookViewId="0" topLeftCell="A40">
      <selection activeCell="E65" sqref="E65"/>
    </sheetView>
  </sheetViews>
  <sheetFormatPr defaultColWidth="9.140625" defaultRowHeight="12.75"/>
  <cols>
    <col min="1" max="1" width="5.8515625" style="0" customWidth="1"/>
    <col min="2" max="2" width="72.57421875" style="0" customWidth="1"/>
    <col min="3" max="3" width="11.00390625" style="0" customWidth="1"/>
  </cols>
  <sheetData>
    <row r="2" ht="15.75">
      <c r="B2" s="2" t="s">
        <v>86</v>
      </c>
    </row>
    <row r="3" spans="2:3" ht="15.75">
      <c r="B3" s="1" t="s">
        <v>304</v>
      </c>
      <c r="C3" s="1"/>
    </row>
    <row r="4" ht="15.75">
      <c r="B4" s="1" t="s">
        <v>87</v>
      </c>
    </row>
    <row r="5" ht="15.75">
      <c r="B5" s="3" t="s">
        <v>305</v>
      </c>
    </row>
    <row r="6" ht="15.75">
      <c r="B6" s="1" t="s">
        <v>325</v>
      </c>
    </row>
    <row r="7" spans="1:3" ht="15.75">
      <c r="A7" s="31" t="s">
        <v>3</v>
      </c>
      <c r="B7" s="107" t="s">
        <v>324</v>
      </c>
      <c r="C7" s="31" t="s">
        <v>323</v>
      </c>
    </row>
    <row r="8" spans="1:3" ht="20.25" customHeight="1">
      <c r="A8" s="17" t="s">
        <v>7</v>
      </c>
      <c r="B8" s="540" t="s">
        <v>203</v>
      </c>
      <c r="C8" s="541"/>
    </row>
    <row r="9" spans="1:3" ht="19.5" customHeight="1">
      <c r="A9" s="17" t="s">
        <v>9</v>
      </c>
      <c r="B9" s="126" t="s">
        <v>88</v>
      </c>
      <c r="C9" s="126">
        <f>C10+C11+C12+C13</f>
        <v>48.269999999999996</v>
      </c>
    </row>
    <row r="10" spans="1:3" ht="18" customHeight="1">
      <c r="A10" s="17" t="s">
        <v>11</v>
      </c>
      <c r="B10" s="18" t="s">
        <v>89</v>
      </c>
      <c r="C10" s="128">
        <v>26.36</v>
      </c>
    </row>
    <row r="11" spans="1:3" ht="14.25" customHeight="1">
      <c r="A11" s="17" t="s">
        <v>14</v>
      </c>
      <c r="B11" s="19" t="s">
        <v>90</v>
      </c>
      <c r="C11" s="128">
        <v>11.54</v>
      </c>
    </row>
    <row r="12" spans="1:3" ht="14.25" customHeight="1">
      <c r="A12" s="17" t="s">
        <v>17</v>
      </c>
      <c r="B12" s="19" t="s">
        <v>92</v>
      </c>
      <c r="C12" s="128">
        <v>0.54</v>
      </c>
    </row>
    <row r="13" spans="1:3" ht="14.25" customHeight="1">
      <c r="A13" s="17" t="s">
        <v>20</v>
      </c>
      <c r="B13" s="19" t="s">
        <v>93</v>
      </c>
      <c r="C13" s="128">
        <v>9.83</v>
      </c>
    </row>
    <row r="14" spans="1:5" ht="16.5" customHeight="1">
      <c r="A14" s="17" t="s">
        <v>23</v>
      </c>
      <c r="B14" s="126" t="s">
        <v>91</v>
      </c>
      <c r="C14" s="126">
        <f>C15+C16</f>
        <v>625.4</v>
      </c>
      <c r="D14" s="43"/>
      <c r="E14" s="43"/>
    </row>
    <row r="15" spans="1:3" ht="18" customHeight="1">
      <c r="A15" s="17" t="s">
        <v>26</v>
      </c>
      <c r="B15" s="19" t="s">
        <v>94</v>
      </c>
      <c r="C15" s="128">
        <v>611.9</v>
      </c>
    </row>
    <row r="16" spans="1:3" ht="15" customHeight="1">
      <c r="A16" s="17" t="s">
        <v>29</v>
      </c>
      <c r="B16" s="19" t="s">
        <v>95</v>
      </c>
      <c r="C16" s="128">
        <v>13.5</v>
      </c>
    </row>
    <row r="17" spans="1:3" ht="19.5" customHeight="1">
      <c r="A17" s="17" t="s">
        <v>32</v>
      </c>
      <c r="B17" s="126" t="s">
        <v>96</v>
      </c>
      <c r="C17" s="126">
        <f>SUM(C18:C24)</f>
        <v>1008.3</v>
      </c>
    </row>
    <row r="18" spans="1:3" ht="17.25" customHeight="1">
      <c r="A18" s="17" t="s">
        <v>35</v>
      </c>
      <c r="B18" s="127" t="s">
        <v>217</v>
      </c>
      <c r="C18" s="129">
        <v>194.7</v>
      </c>
    </row>
    <row r="19" spans="1:3" ht="17.25" customHeight="1">
      <c r="A19" s="17" t="s">
        <v>38</v>
      </c>
      <c r="B19" s="19" t="s">
        <v>97</v>
      </c>
      <c r="C19" s="128">
        <v>333.1</v>
      </c>
    </row>
    <row r="20" spans="1:3" ht="16.5" customHeight="1">
      <c r="A20" s="17" t="s">
        <v>41</v>
      </c>
      <c r="B20" s="19" t="s">
        <v>98</v>
      </c>
      <c r="C20" s="128">
        <v>250.4</v>
      </c>
    </row>
    <row r="21" spans="1:3" ht="16.5" customHeight="1">
      <c r="A21" s="17" t="s">
        <v>44</v>
      </c>
      <c r="B21" s="19" t="s">
        <v>99</v>
      </c>
      <c r="C21" s="128">
        <v>62.1</v>
      </c>
    </row>
    <row r="22" spans="1:3" ht="18" customHeight="1">
      <c r="A22" s="17" t="s">
        <v>47</v>
      </c>
      <c r="B22" s="19" t="s">
        <v>100</v>
      </c>
      <c r="C22" s="128">
        <v>14.3</v>
      </c>
    </row>
    <row r="23" spans="1:3" ht="15" customHeight="1">
      <c r="A23" s="17" t="s">
        <v>50</v>
      </c>
      <c r="B23" s="19" t="s">
        <v>101</v>
      </c>
      <c r="C23" s="128">
        <v>150</v>
      </c>
    </row>
    <row r="24" spans="1:3" ht="15" customHeight="1">
      <c r="A24" s="17"/>
      <c r="B24" s="19" t="s">
        <v>218</v>
      </c>
      <c r="C24" s="128">
        <v>3.7</v>
      </c>
    </row>
    <row r="25" spans="1:3" ht="15" customHeight="1">
      <c r="A25" s="17" t="s">
        <v>52</v>
      </c>
      <c r="B25" s="126" t="s">
        <v>201</v>
      </c>
      <c r="C25" s="126">
        <f>C26</f>
        <v>103.3</v>
      </c>
    </row>
    <row r="26" spans="1:3" ht="15" customHeight="1">
      <c r="A26" s="17" t="s">
        <v>54</v>
      </c>
      <c r="B26" s="127" t="s">
        <v>202</v>
      </c>
      <c r="C26" s="129">
        <v>103.3</v>
      </c>
    </row>
    <row r="27" spans="1:3" ht="15.75" customHeight="1">
      <c r="A27" s="17" t="s">
        <v>57</v>
      </c>
      <c r="B27" s="126" t="s">
        <v>102</v>
      </c>
      <c r="C27" s="127">
        <f>C28+C29+C30</f>
        <v>459</v>
      </c>
    </row>
    <row r="28" spans="1:3" ht="15" customHeight="1">
      <c r="A28" s="17" t="s">
        <v>59</v>
      </c>
      <c r="B28" s="19" t="s">
        <v>103</v>
      </c>
      <c r="C28" s="128">
        <v>194.7</v>
      </c>
    </row>
    <row r="29" spans="1:3" ht="16.5" customHeight="1">
      <c r="A29" s="17" t="s">
        <v>63</v>
      </c>
      <c r="B29" s="19" t="s">
        <v>104</v>
      </c>
      <c r="C29" s="128">
        <v>263</v>
      </c>
    </row>
    <row r="30" spans="1:3" ht="31.5">
      <c r="A30" s="17">
        <v>23</v>
      </c>
      <c r="B30" s="125" t="s">
        <v>310</v>
      </c>
      <c r="C30" s="128">
        <v>1.3</v>
      </c>
    </row>
    <row r="31" spans="1:3" ht="16.5" customHeight="1">
      <c r="A31" s="17">
        <v>24</v>
      </c>
      <c r="B31" s="126" t="s">
        <v>105</v>
      </c>
      <c r="C31" s="127">
        <f>C32</f>
        <v>7.3</v>
      </c>
    </row>
    <row r="32" spans="1:3" ht="18.75" customHeight="1">
      <c r="A32" s="17">
        <v>25</v>
      </c>
      <c r="B32" s="127" t="s">
        <v>106</v>
      </c>
      <c r="C32" s="129">
        <v>7.3</v>
      </c>
    </row>
    <row r="33" spans="1:3" ht="18" customHeight="1">
      <c r="A33" s="17">
        <v>26</v>
      </c>
      <c r="B33" s="126" t="s">
        <v>107</v>
      </c>
      <c r="C33" s="127">
        <f>C34</f>
        <v>26</v>
      </c>
    </row>
    <row r="34" spans="1:3" ht="18" customHeight="1">
      <c r="A34" s="17">
        <v>27</v>
      </c>
      <c r="B34" s="127" t="s">
        <v>108</v>
      </c>
      <c r="C34" s="129">
        <v>26</v>
      </c>
    </row>
    <row r="35" spans="1:3" ht="16.5" customHeight="1">
      <c r="A35" s="17">
        <v>28</v>
      </c>
      <c r="B35" s="126" t="s">
        <v>109</v>
      </c>
      <c r="C35" s="127">
        <v>0.579</v>
      </c>
    </row>
    <row r="36" spans="1:3" ht="17.25" customHeight="1">
      <c r="A36" s="17">
        <v>29</v>
      </c>
      <c r="B36" s="127" t="s">
        <v>110</v>
      </c>
      <c r="C36" s="129">
        <v>0.6</v>
      </c>
    </row>
    <row r="37" spans="1:3" ht="15.75" customHeight="1">
      <c r="A37" s="17">
        <v>30</v>
      </c>
      <c r="B37" s="126" t="s">
        <v>111</v>
      </c>
      <c r="C37" s="127">
        <v>8.8</v>
      </c>
    </row>
    <row r="38" spans="1:3" ht="18.75" customHeight="1">
      <c r="A38" s="17">
        <v>31</v>
      </c>
      <c r="B38" s="127" t="s">
        <v>112</v>
      </c>
      <c r="C38" s="129">
        <v>8.8</v>
      </c>
    </row>
    <row r="39" spans="1:3" ht="19.5" customHeight="1">
      <c r="A39" s="17">
        <v>32</v>
      </c>
      <c r="B39" s="42" t="s">
        <v>113</v>
      </c>
      <c r="C39" s="165">
        <f>C9+C14+C17+C25+C27+C31+C33+C35+C37</f>
        <v>2286.949</v>
      </c>
    </row>
    <row r="40" spans="1:3" ht="18" customHeight="1">
      <c r="A40" s="17">
        <v>33</v>
      </c>
      <c r="B40" s="126" t="s">
        <v>114</v>
      </c>
      <c r="C40" s="199">
        <f>C42+C44+C43</f>
        <v>6347.099999999999</v>
      </c>
    </row>
    <row r="41" spans="1:3" ht="15.75" customHeight="1" hidden="1">
      <c r="A41" s="17"/>
      <c r="B41" s="106"/>
      <c r="C41" s="130"/>
    </row>
    <row r="42" spans="1:3" ht="15.75">
      <c r="A42" s="17">
        <v>34</v>
      </c>
      <c r="B42" s="19" t="s">
        <v>115</v>
      </c>
      <c r="C42" s="128">
        <v>6230</v>
      </c>
    </row>
    <row r="43" spans="1:3" ht="30.75" customHeight="1">
      <c r="A43" s="17">
        <v>35</v>
      </c>
      <c r="B43" s="201" t="s">
        <v>322</v>
      </c>
      <c r="C43" s="128">
        <v>116.4</v>
      </c>
    </row>
    <row r="44" spans="1:3" ht="31.5">
      <c r="A44" s="17">
        <v>36</v>
      </c>
      <c r="B44" s="202" t="s">
        <v>223</v>
      </c>
      <c r="C44" s="128">
        <v>0.7</v>
      </c>
    </row>
    <row r="45" spans="1:3" ht="35.25" customHeight="1">
      <c r="A45" s="17">
        <v>37</v>
      </c>
      <c r="B45" s="200" t="s">
        <v>404</v>
      </c>
      <c r="C45" s="199">
        <f>SUM(C46:C51)</f>
        <v>1230</v>
      </c>
    </row>
    <row r="46" spans="1:3" ht="15.75">
      <c r="A46" s="17">
        <v>38</v>
      </c>
      <c r="B46" s="19" t="s">
        <v>219</v>
      </c>
      <c r="C46" s="128">
        <v>116</v>
      </c>
    </row>
    <row r="47" spans="1:3" ht="15.75">
      <c r="A47" s="17">
        <v>39</v>
      </c>
      <c r="B47" s="19" t="s">
        <v>220</v>
      </c>
      <c r="C47" s="128">
        <v>204</v>
      </c>
    </row>
    <row r="48" spans="1:3" ht="31.5">
      <c r="A48" s="17">
        <v>40</v>
      </c>
      <c r="B48" s="19" t="s">
        <v>320</v>
      </c>
      <c r="C48" s="128">
        <v>110</v>
      </c>
    </row>
    <row r="49" spans="1:3" ht="15.75">
      <c r="A49" s="17">
        <v>41</v>
      </c>
      <c r="B49" s="19" t="s">
        <v>321</v>
      </c>
      <c r="C49" s="128">
        <v>128</v>
      </c>
    </row>
    <row r="50" spans="1:3" ht="15.75">
      <c r="A50" s="17">
        <v>42</v>
      </c>
      <c r="B50" s="19" t="s">
        <v>221</v>
      </c>
      <c r="C50" s="128">
        <v>600</v>
      </c>
    </row>
    <row r="51" spans="1:3" ht="15.75">
      <c r="A51" s="17">
        <v>43</v>
      </c>
      <c r="B51" s="19" t="s">
        <v>319</v>
      </c>
      <c r="C51" s="128">
        <v>72</v>
      </c>
    </row>
    <row r="52" spans="1:3" ht="15.75">
      <c r="A52" s="17">
        <v>44</v>
      </c>
      <c r="B52" s="11" t="s">
        <v>116</v>
      </c>
      <c r="C52" s="203">
        <f>C45+C40+C39</f>
        <v>9864.048999999999</v>
      </c>
    </row>
    <row r="53" ht="15.75">
      <c r="B53" s="3"/>
    </row>
  </sheetData>
  <sheetProtection/>
  <mergeCells count="1">
    <mergeCell ref="B8:C8"/>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F61"/>
  <sheetViews>
    <sheetView zoomScalePageLayoutView="0" workbookViewId="0" topLeftCell="A40">
      <selection activeCell="E64" sqref="E64"/>
    </sheetView>
  </sheetViews>
  <sheetFormatPr defaultColWidth="9.140625" defaultRowHeight="12.75"/>
  <cols>
    <col min="1" max="1" width="5.28125" style="0" customWidth="1"/>
    <col min="2" max="2" width="36.140625" style="0" customWidth="1"/>
    <col min="3" max="3" width="20.00390625" style="0" customWidth="1"/>
  </cols>
  <sheetData>
    <row r="1" ht="15.75">
      <c r="A1" s="2" t="s">
        <v>86</v>
      </c>
    </row>
    <row r="2" spans="1:5" ht="15.75">
      <c r="A2" s="542" t="s">
        <v>306</v>
      </c>
      <c r="B2" s="539"/>
      <c r="C2" s="539"/>
      <c r="D2" s="539"/>
      <c r="E2" s="539"/>
    </row>
    <row r="3" ht="15.75">
      <c r="A3" s="1" t="s">
        <v>117</v>
      </c>
    </row>
    <row r="4" ht="15.75">
      <c r="A4" s="3" t="s">
        <v>118</v>
      </c>
    </row>
    <row r="5" ht="15.75">
      <c r="A5" s="3" t="s">
        <v>119</v>
      </c>
    </row>
    <row r="6" ht="16.5" thickBot="1">
      <c r="E6" s="1" t="s">
        <v>307</v>
      </c>
    </row>
    <row r="7" spans="1:6" ht="12.75" customHeight="1">
      <c r="A7" s="550" t="s">
        <v>3</v>
      </c>
      <c r="B7" s="546" t="s">
        <v>120</v>
      </c>
      <c r="C7" s="548" t="s">
        <v>121</v>
      </c>
      <c r="D7" s="543" t="s">
        <v>208</v>
      </c>
      <c r="E7" s="544"/>
      <c r="F7" s="545"/>
    </row>
    <row r="8" spans="1:6" ht="87.75" customHeight="1" thickBot="1">
      <c r="A8" s="551"/>
      <c r="B8" s="547"/>
      <c r="C8" s="549"/>
      <c r="D8" s="28" t="s">
        <v>209</v>
      </c>
      <c r="E8" s="29" t="s">
        <v>210</v>
      </c>
      <c r="F8" s="30" t="s">
        <v>211</v>
      </c>
    </row>
    <row r="9" spans="1:6" ht="12.75">
      <c r="A9" s="32" t="s">
        <v>7</v>
      </c>
      <c r="B9" s="134" t="s">
        <v>316</v>
      </c>
      <c r="C9" s="137">
        <f>D9+E9+F9</f>
        <v>20.043000000000003</v>
      </c>
      <c r="D9" s="141"/>
      <c r="E9" s="117">
        <v>19.443</v>
      </c>
      <c r="F9" s="142">
        <v>0.6</v>
      </c>
    </row>
    <row r="10" spans="1:6" ht="12.75">
      <c r="A10" s="33" t="s">
        <v>9</v>
      </c>
      <c r="B10" s="135" t="s">
        <v>122</v>
      </c>
      <c r="C10" s="138">
        <f aca="true" t="shared" si="0" ref="C10:C58">D10+E10+F10</f>
        <v>32</v>
      </c>
      <c r="D10" s="143"/>
      <c r="E10" s="34">
        <v>16</v>
      </c>
      <c r="F10" s="35">
        <v>16</v>
      </c>
    </row>
    <row r="11" spans="1:6" ht="12.75">
      <c r="A11" s="33" t="s">
        <v>11</v>
      </c>
      <c r="B11" s="135" t="s">
        <v>123</v>
      </c>
      <c r="C11" s="139">
        <f>D11+E11+F11</f>
        <v>44.65</v>
      </c>
      <c r="D11" s="143"/>
      <c r="E11" s="34">
        <v>1.9</v>
      </c>
      <c r="F11" s="118">
        <v>42.75</v>
      </c>
    </row>
    <row r="12" spans="1:6" ht="12.75">
      <c r="A12" s="33" t="s">
        <v>14</v>
      </c>
      <c r="B12" s="135" t="s">
        <v>317</v>
      </c>
      <c r="C12" s="138">
        <f t="shared" si="0"/>
        <v>3</v>
      </c>
      <c r="D12" s="143"/>
      <c r="E12" s="34">
        <v>0.3</v>
      </c>
      <c r="F12" s="35">
        <v>2.7</v>
      </c>
    </row>
    <row r="13" spans="1:6" ht="12.75">
      <c r="A13" s="33" t="s">
        <v>17</v>
      </c>
      <c r="B13" s="135" t="s">
        <v>124</v>
      </c>
      <c r="C13" s="138">
        <f t="shared" si="0"/>
        <v>16</v>
      </c>
      <c r="D13" s="143">
        <v>12</v>
      </c>
      <c r="E13" s="34">
        <v>2</v>
      </c>
      <c r="F13" s="35">
        <v>2</v>
      </c>
    </row>
    <row r="14" spans="1:6" ht="12.75">
      <c r="A14" s="33" t="s">
        <v>20</v>
      </c>
      <c r="B14" s="135" t="s">
        <v>125</v>
      </c>
      <c r="C14" s="138">
        <f t="shared" si="0"/>
        <v>58</v>
      </c>
      <c r="D14" s="143">
        <v>56.5</v>
      </c>
      <c r="E14" s="34"/>
      <c r="F14" s="35">
        <v>1.5</v>
      </c>
    </row>
    <row r="15" spans="1:6" ht="12.75">
      <c r="A15" s="33" t="s">
        <v>23</v>
      </c>
      <c r="B15" s="135" t="s">
        <v>126</v>
      </c>
      <c r="C15" s="140">
        <f t="shared" si="0"/>
        <v>117.694</v>
      </c>
      <c r="D15" s="144"/>
      <c r="E15" s="119"/>
      <c r="F15" s="475">
        <v>117.694</v>
      </c>
    </row>
    <row r="16" spans="1:6" ht="12.75">
      <c r="A16" s="33" t="s">
        <v>26</v>
      </c>
      <c r="B16" s="187" t="s">
        <v>318</v>
      </c>
      <c r="C16" s="138">
        <f t="shared" si="0"/>
        <v>13.5</v>
      </c>
      <c r="D16" s="143"/>
      <c r="E16" s="34"/>
      <c r="F16" s="35">
        <v>13.5</v>
      </c>
    </row>
    <row r="17" spans="1:6" ht="12.75">
      <c r="A17" s="33" t="s">
        <v>29</v>
      </c>
      <c r="B17" s="135" t="s">
        <v>127</v>
      </c>
      <c r="C17" s="138">
        <f t="shared" si="0"/>
        <v>0.7</v>
      </c>
      <c r="D17" s="143"/>
      <c r="E17" s="34">
        <v>0.3</v>
      </c>
      <c r="F17" s="35">
        <v>0.4</v>
      </c>
    </row>
    <row r="18" spans="1:6" ht="12.75">
      <c r="A18" s="33" t="s">
        <v>32</v>
      </c>
      <c r="B18" s="135" t="s">
        <v>128</v>
      </c>
      <c r="C18" s="138">
        <f t="shared" si="0"/>
        <v>1.6</v>
      </c>
      <c r="D18" s="143"/>
      <c r="E18" s="476">
        <v>0.78</v>
      </c>
      <c r="F18" s="477">
        <v>0.82</v>
      </c>
    </row>
    <row r="19" spans="1:6" ht="12.75">
      <c r="A19" s="33" t="s">
        <v>35</v>
      </c>
      <c r="B19" s="135" t="s">
        <v>129</v>
      </c>
      <c r="C19" s="138">
        <f t="shared" si="0"/>
        <v>4</v>
      </c>
      <c r="D19" s="143"/>
      <c r="E19" s="34">
        <v>2</v>
      </c>
      <c r="F19" s="35">
        <v>2</v>
      </c>
    </row>
    <row r="20" spans="1:6" ht="12.75">
      <c r="A20" s="33" t="s">
        <v>38</v>
      </c>
      <c r="B20" s="135" t="s">
        <v>130</v>
      </c>
      <c r="C20" s="139">
        <f t="shared" si="0"/>
        <v>0.05</v>
      </c>
      <c r="D20" s="145"/>
      <c r="E20" s="131"/>
      <c r="F20" s="132">
        <v>0.05</v>
      </c>
    </row>
    <row r="21" spans="1:6" ht="12.75">
      <c r="A21" s="33" t="s">
        <v>41</v>
      </c>
      <c r="B21" s="135" t="s">
        <v>131</v>
      </c>
      <c r="C21" s="140">
        <f t="shared" si="0"/>
        <v>4.132</v>
      </c>
      <c r="D21" s="143"/>
      <c r="E21" s="121">
        <v>0.602</v>
      </c>
      <c r="F21" s="118">
        <v>3.53</v>
      </c>
    </row>
    <row r="22" spans="1:6" ht="12.75">
      <c r="A22" s="33" t="s">
        <v>44</v>
      </c>
      <c r="B22" s="135" t="s">
        <v>132</v>
      </c>
      <c r="C22" s="139">
        <f t="shared" si="0"/>
        <v>1.7999999999999998</v>
      </c>
      <c r="D22" s="143"/>
      <c r="E22" s="120">
        <v>0.15</v>
      </c>
      <c r="F22" s="118">
        <v>1.65</v>
      </c>
    </row>
    <row r="23" spans="1:6" ht="12.75">
      <c r="A23" s="33" t="s">
        <v>47</v>
      </c>
      <c r="B23" s="135" t="s">
        <v>133</v>
      </c>
      <c r="C23" s="138">
        <f t="shared" si="0"/>
        <v>2.6</v>
      </c>
      <c r="D23" s="143"/>
      <c r="E23" s="34">
        <v>0.4</v>
      </c>
      <c r="F23" s="35">
        <v>2.2</v>
      </c>
    </row>
    <row r="24" spans="1:6" ht="12.75">
      <c r="A24" s="33" t="s">
        <v>50</v>
      </c>
      <c r="B24" s="135" t="s">
        <v>134</v>
      </c>
      <c r="C24" s="139">
        <f t="shared" si="0"/>
        <v>0.31</v>
      </c>
      <c r="D24" s="143"/>
      <c r="E24" s="120">
        <v>0.31</v>
      </c>
      <c r="F24" s="35"/>
    </row>
    <row r="25" spans="1:6" ht="12.75">
      <c r="A25" s="33" t="s">
        <v>52</v>
      </c>
      <c r="B25" s="135" t="s">
        <v>135</v>
      </c>
      <c r="C25" s="138">
        <f t="shared" si="0"/>
        <v>2</v>
      </c>
      <c r="D25" s="143"/>
      <c r="E25" s="34"/>
      <c r="F25" s="35">
        <v>2</v>
      </c>
    </row>
    <row r="26" spans="1:6" ht="12.75">
      <c r="A26" s="33" t="s">
        <v>54</v>
      </c>
      <c r="B26" s="135" t="s">
        <v>136</v>
      </c>
      <c r="C26" s="140">
        <f t="shared" si="0"/>
        <v>102.32600000000001</v>
      </c>
      <c r="D26" s="143"/>
      <c r="E26" s="120">
        <v>1.87</v>
      </c>
      <c r="F26" s="122">
        <v>100.456</v>
      </c>
    </row>
    <row r="27" spans="1:6" ht="12.75">
      <c r="A27" s="33" t="s">
        <v>57</v>
      </c>
      <c r="B27" s="135" t="s">
        <v>137</v>
      </c>
      <c r="C27" s="138">
        <f t="shared" si="0"/>
        <v>18.7</v>
      </c>
      <c r="D27" s="143">
        <v>17.5</v>
      </c>
      <c r="E27" s="34"/>
      <c r="F27" s="35">
        <v>1.2</v>
      </c>
    </row>
    <row r="28" spans="1:6" ht="12.75">
      <c r="A28" s="33" t="s">
        <v>59</v>
      </c>
      <c r="B28" s="135" t="s">
        <v>138</v>
      </c>
      <c r="C28" s="138">
        <f t="shared" si="0"/>
        <v>42.6</v>
      </c>
      <c r="D28" s="146">
        <v>42.6</v>
      </c>
      <c r="E28" s="83"/>
      <c r="F28" s="84"/>
    </row>
    <row r="29" spans="1:6" ht="12.75">
      <c r="A29" s="33" t="s">
        <v>140</v>
      </c>
      <c r="B29" s="135" t="s">
        <v>139</v>
      </c>
      <c r="C29" s="140">
        <f t="shared" si="0"/>
        <v>11.873999999999999</v>
      </c>
      <c r="D29" s="147">
        <v>10.991</v>
      </c>
      <c r="E29" s="34"/>
      <c r="F29" s="122">
        <v>0.883</v>
      </c>
    </row>
    <row r="30" spans="1:6" ht="12.75">
      <c r="A30" s="33" t="s">
        <v>63</v>
      </c>
      <c r="B30" s="135" t="s">
        <v>141</v>
      </c>
      <c r="C30" s="138">
        <f t="shared" si="0"/>
        <v>39.1</v>
      </c>
      <c r="D30" s="143">
        <v>18.8</v>
      </c>
      <c r="E30" s="34"/>
      <c r="F30" s="35">
        <v>20.3</v>
      </c>
    </row>
    <row r="31" spans="1:6" ht="12.75">
      <c r="A31" s="33" t="s">
        <v>66</v>
      </c>
      <c r="B31" s="135" t="s">
        <v>142</v>
      </c>
      <c r="C31" s="139">
        <f t="shared" si="0"/>
        <v>9.290000000000001</v>
      </c>
      <c r="D31" s="143">
        <v>8.4</v>
      </c>
      <c r="E31" s="34"/>
      <c r="F31" s="118">
        <v>0.89</v>
      </c>
    </row>
    <row r="32" spans="1:6" ht="12.75">
      <c r="A32" s="33" t="s">
        <v>68</v>
      </c>
      <c r="B32" s="135" t="s">
        <v>143</v>
      </c>
      <c r="C32" s="139">
        <f t="shared" si="0"/>
        <v>8.05</v>
      </c>
      <c r="D32" s="148">
        <v>6.07</v>
      </c>
      <c r="E32" s="34"/>
      <c r="F32" s="118">
        <v>1.98</v>
      </c>
    </row>
    <row r="33" spans="1:6" ht="12.75">
      <c r="A33" s="33" t="s">
        <v>70</v>
      </c>
      <c r="B33" s="135" t="s">
        <v>144</v>
      </c>
      <c r="C33" s="138">
        <f t="shared" si="0"/>
        <v>44</v>
      </c>
      <c r="D33" s="148">
        <v>34</v>
      </c>
      <c r="E33" s="34"/>
      <c r="F33" s="35">
        <v>10</v>
      </c>
    </row>
    <row r="34" spans="1:6" ht="12.75">
      <c r="A34" s="33" t="s">
        <v>73</v>
      </c>
      <c r="B34" s="135" t="s">
        <v>145</v>
      </c>
      <c r="C34" s="138">
        <f t="shared" si="0"/>
        <v>11.9</v>
      </c>
      <c r="D34" s="143"/>
      <c r="E34" s="34">
        <v>3.6</v>
      </c>
      <c r="F34" s="35">
        <v>8.3</v>
      </c>
    </row>
    <row r="35" spans="1:6" ht="12.75">
      <c r="A35" s="33" t="s">
        <v>76</v>
      </c>
      <c r="B35" s="135" t="s">
        <v>146</v>
      </c>
      <c r="C35" s="138">
        <f t="shared" si="0"/>
        <v>6</v>
      </c>
      <c r="D35" s="143">
        <v>4.2</v>
      </c>
      <c r="E35" s="34"/>
      <c r="F35" s="35">
        <v>1.8</v>
      </c>
    </row>
    <row r="36" spans="1:6" ht="12.75">
      <c r="A36" s="33" t="s">
        <v>79</v>
      </c>
      <c r="B36" s="135" t="s">
        <v>147</v>
      </c>
      <c r="C36" s="139">
        <f t="shared" si="0"/>
        <v>6.85</v>
      </c>
      <c r="D36" s="143"/>
      <c r="E36" s="34"/>
      <c r="F36" s="118">
        <v>6.85</v>
      </c>
    </row>
    <row r="37" spans="1:6" ht="12.75">
      <c r="A37" s="33" t="s">
        <v>82</v>
      </c>
      <c r="B37" s="135" t="s">
        <v>148</v>
      </c>
      <c r="C37" s="140">
        <f t="shared" si="0"/>
        <v>6.951</v>
      </c>
      <c r="D37" s="146"/>
      <c r="E37" s="83"/>
      <c r="F37" s="124">
        <v>6.951</v>
      </c>
    </row>
    <row r="38" spans="1:6" ht="12.75">
      <c r="A38" s="33" t="s">
        <v>83</v>
      </c>
      <c r="B38" s="135" t="s">
        <v>150</v>
      </c>
      <c r="C38" s="138">
        <f t="shared" si="0"/>
        <v>14.700000000000001</v>
      </c>
      <c r="D38" s="143"/>
      <c r="E38" s="34">
        <v>0.3</v>
      </c>
      <c r="F38" s="35">
        <v>14.4</v>
      </c>
    </row>
    <row r="39" spans="1:6" ht="12.75">
      <c r="A39" s="33" t="s">
        <v>85</v>
      </c>
      <c r="B39" s="135" t="s">
        <v>152</v>
      </c>
      <c r="C39" s="138">
        <f t="shared" si="0"/>
        <v>70</v>
      </c>
      <c r="D39" s="143"/>
      <c r="E39" s="34"/>
      <c r="F39" s="35">
        <v>70</v>
      </c>
    </row>
    <row r="40" spans="1:6" ht="15.75" customHeight="1">
      <c r="A40" s="33" t="s">
        <v>149</v>
      </c>
      <c r="B40" s="136" t="s">
        <v>154</v>
      </c>
      <c r="C40" s="138">
        <f t="shared" si="0"/>
        <v>10</v>
      </c>
      <c r="D40" s="143">
        <v>1</v>
      </c>
      <c r="E40" s="34"/>
      <c r="F40" s="35">
        <v>9</v>
      </c>
    </row>
    <row r="41" spans="1:6" ht="12.75">
      <c r="A41" s="33" t="s">
        <v>151</v>
      </c>
      <c r="B41" s="135" t="s">
        <v>156</v>
      </c>
      <c r="C41" s="140">
        <f t="shared" si="0"/>
        <v>28.95</v>
      </c>
      <c r="D41" s="143"/>
      <c r="E41" s="34">
        <v>1.4</v>
      </c>
      <c r="F41" s="122">
        <v>27.55</v>
      </c>
    </row>
    <row r="42" spans="1:6" ht="12.75">
      <c r="A42" s="33" t="s">
        <v>153</v>
      </c>
      <c r="B42" s="135" t="s">
        <v>158</v>
      </c>
      <c r="C42" s="138">
        <f t="shared" si="0"/>
        <v>15</v>
      </c>
      <c r="D42" s="143"/>
      <c r="E42" s="34"/>
      <c r="F42" s="35">
        <v>15</v>
      </c>
    </row>
    <row r="43" spans="1:6" ht="12.75">
      <c r="A43" s="33" t="s">
        <v>155</v>
      </c>
      <c r="B43" s="135" t="s">
        <v>160</v>
      </c>
      <c r="C43" s="138">
        <f t="shared" si="0"/>
        <v>4</v>
      </c>
      <c r="D43" s="149">
        <v>4</v>
      </c>
      <c r="E43" s="34"/>
      <c r="F43" s="35"/>
    </row>
    <row r="44" spans="1:6" ht="12.75">
      <c r="A44" s="33" t="s">
        <v>157</v>
      </c>
      <c r="B44" s="135" t="s">
        <v>162</v>
      </c>
      <c r="C44" s="138">
        <f t="shared" si="0"/>
        <v>16.5</v>
      </c>
      <c r="D44" s="149"/>
      <c r="E44" s="34">
        <v>2.8</v>
      </c>
      <c r="F44" s="35">
        <v>13.7</v>
      </c>
    </row>
    <row r="45" spans="1:6" ht="12.75">
      <c r="A45" s="33" t="s">
        <v>159</v>
      </c>
      <c r="B45" s="135" t="s">
        <v>164</v>
      </c>
      <c r="C45" s="138">
        <f t="shared" si="0"/>
        <v>12.6</v>
      </c>
      <c r="D45" s="149"/>
      <c r="E45" s="34"/>
      <c r="F45" s="35">
        <v>12.6</v>
      </c>
    </row>
    <row r="46" spans="1:6" ht="12.75">
      <c r="A46" s="33" t="s">
        <v>161</v>
      </c>
      <c r="B46" s="135" t="s">
        <v>166</v>
      </c>
      <c r="C46" s="138">
        <f t="shared" si="0"/>
        <v>6.8</v>
      </c>
      <c r="D46" s="149">
        <v>6.8</v>
      </c>
      <c r="E46" s="34"/>
      <c r="F46" s="35"/>
    </row>
    <row r="47" spans="1:6" ht="12.75">
      <c r="A47" s="33" t="s">
        <v>163</v>
      </c>
      <c r="B47" s="135" t="s">
        <v>169</v>
      </c>
      <c r="C47" s="138">
        <f t="shared" si="0"/>
        <v>1.8</v>
      </c>
      <c r="D47" s="149">
        <v>1.8</v>
      </c>
      <c r="E47" s="34"/>
      <c r="F47" s="35"/>
    </row>
    <row r="48" spans="1:6" ht="12.75">
      <c r="A48" s="33" t="s">
        <v>165</v>
      </c>
      <c r="B48" s="135" t="s">
        <v>171</v>
      </c>
      <c r="C48" s="138">
        <f t="shared" si="0"/>
        <v>19</v>
      </c>
      <c r="D48" s="149"/>
      <c r="E48" s="34"/>
      <c r="F48" s="35">
        <v>19</v>
      </c>
    </row>
    <row r="49" spans="1:6" ht="12.75">
      <c r="A49" s="33" t="s">
        <v>167</v>
      </c>
      <c r="B49" s="135" t="s">
        <v>173</v>
      </c>
      <c r="C49" s="138">
        <f t="shared" si="0"/>
        <v>2.5</v>
      </c>
      <c r="D49" s="149">
        <v>2.5</v>
      </c>
      <c r="E49" s="34"/>
      <c r="F49" s="35"/>
    </row>
    <row r="50" spans="1:6" ht="12.75">
      <c r="A50" s="33" t="s">
        <v>168</v>
      </c>
      <c r="B50" s="135" t="s">
        <v>175</v>
      </c>
      <c r="C50" s="140">
        <f t="shared" si="0"/>
        <v>25.549999999999997</v>
      </c>
      <c r="D50" s="149"/>
      <c r="E50" s="120">
        <v>0.15</v>
      </c>
      <c r="F50" s="35">
        <v>25.4</v>
      </c>
    </row>
    <row r="51" spans="1:6" ht="12.75">
      <c r="A51" s="33" t="s">
        <v>170</v>
      </c>
      <c r="B51" s="135" t="s">
        <v>227</v>
      </c>
      <c r="C51" s="138">
        <f t="shared" si="0"/>
        <v>3.2</v>
      </c>
      <c r="D51" s="149"/>
      <c r="E51" s="34"/>
      <c r="F51" s="35">
        <v>3.2</v>
      </c>
    </row>
    <row r="52" spans="1:6" ht="12.75">
      <c r="A52" s="33" t="s">
        <v>172</v>
      </c>
      <c r="B52" s="135" t="s">
        <v>178</v>
      </c>
      <c r="C52" s="138">
        <f t="shared" si="0"/>
        <v>32.4</v>
      </c>
      <c r="D52" s="149">
        <v>30.6</v>
      </c>
      <c r="E52" s="34"/>
      <c r="F52" s="35">
        <v>1.8</v>
      </c>
    </row>
    <row r="53" spans="1:6" ht="12.75">
      <c r="A53" s="33" t="s">
        <v>174</v>
      </c>
      <c r="B53" s="135" t="s">
        <v>180</v>
      </c>
      <c r="C53" s="140">
        <f t="shared" si="0"/>
        <v>16.963</v>
      </c>
      <c r="D53" s="150">
        <v>16.963</v>
      </c>
      <c r="E53" s="34"/>
      <c r="F53" s="35"/>
    </row>
    <row r="54" spans="1:6" ht="12.75">
      <c r="A54" s="33" t="s">
        <v>176</v>
      </c>
      <c r="B54" s="135" t="s">
        <v>182</v>
      </c>
      <c r="C54" s="138">
        <f t="shared" si="0"/>
        <v>15</v>
      </c>
      <c r="D54" s="149"/>
      <c r="E54" s="34"/>
      <c r="F54" s="35">
        <v>15</v>
      </c>
    </row>
    <row r="55" spans="1:6" ht="12.75">
      <c r="A55" s="33" t="s">
        <v>177</v>
      </c>
      <c r="B55" s="135" t="s">
        <v>184</v>
      </c>
      <c r="C55" s="139">
        <f t="shared" si="0"/>
        <v>0.58</v>
      </c>
      <c r="D55" s="151"/>
      <c r="E55" s="83"/>
      <c r="F55" s="123">
        <v>0.58</v>
      </c>
    </row>
    <row r="56" spans="1:6" ht="12.75">
      <c r="A56" s="33" t="s">
        <v>179</v>
      </c>
      <c r="B56" s="135" t="s">
        <v>185</v>
      </c>
      <c r="C56" s="138">
        <f t="shared" si="0"/>
        <v>12.4</v>
      </c>
      <c r="D56" s="149">
        <v>12</v>
      </c>
      <c r="E56" s="34"/>
      <c r="F56" s="35">
        <v>0.4</v>
      </c>
    </row>
    <row r="57" spans="1:6" ht="13.5" thickBot="1">
      <c r="A57" s="152" t="s">
        <v>181</v>
      </c>
      <c r="B57" s="153" t="s">
        <v>186</v>
      </c>
      <c r="C57" s="154">
        <f t="shared" si="0"/>
        <v>2</v>
      </c>
      <c r="D57" s="155">
        <v>1.7</v>
      </c>
      <c r="E57" s="156"/>
      <c r="F57" s="157">
        <v>0.3</v>
      </c>
    </row>
    <row r="58" spans="1:6" ht="15" thickBot="1">
      <c r="A58" s="158" t="s">
        <v>183</v>
      </c>
      <c r="B58" s="159" t="s">
        <v>187</v>
      </c>
      <c r="C58" s="160">
        <f t="shared" si="0"/>
        <v>939.6630000000001</v>
      </c>
      <c r="D58" s="161">
        <f>SUM(D9:D57)</f>
        <v>288.42400000000004</v>
      </c>
      <c r="E58" s="162">
        <f>SUM(E9:E57)</f>
        <v>54.30499999999998</v>
      </c>
      <c r="F58" s="163">
        <f>SUM(F9:F57)</f>
        <v>596.9340000000001</v>
      </c>
    </row>
    <row r="60" ht="14.25">
      <c r="A60" s="20"/>
    </row>
    <row r="61" ht="15">
      <c r="A61" s="21"/>
    </row>
  </sheetData>
  <sheetProtection/>
  <mergeCells count="5">
    <mergeCell ref="A2:E2"/>
    <mergeCell ref="D7:F7"/>
    <mergeCell ref="B7:B8"/>
    <mergeCell ref="C7:C8"/>
    <mergeCell ref="A7:A8"/>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C1:X162"/>
  <sheetViews>
    <sheetView zoomScalePageLayoutView="0" workbookViewId="0" topLeftCell="C148">
      <selection activeCell="L93" sqref="L93"/>
    </sheetView>
  </sheetViews>
  <sheetFormatPr defaultColWidth="9.140625" defaultRowHeight="12.75"/>
  <cols>
    <col min="1" max="2" width="9.140625" style="0" hidden="1" customWidth="1"/>
    <col min="3" max="3" width="4.421875" style="0" customWidth="1"/>
    <col min="4" max="4" width="42.57421875" style="0" customWidth="1"/>
    <col min="5" max="5" width="10.7109375" style="0" customWidth="1"/>
    <col min="6" max="6" width="10.8515625" style="0" customWidth="1"/>
    <col min="7" max="7" width="10.00390625" style="0" customWidth="1"/>
    <col min="8" max="8" width="8.7109375" style="0" customWidth="1"/>
    <col min="9" max="9" width="9.57421875" style="0" customWidth="1"/>
    <col min="10" max="10" width="9.8515625" style="0" customWidth="1"/>
    <col min="11" max="11" width="9.7109375" style="0" customWidth="1"/>
    <col min="12" max="12" width="8.7109375" style="0" customWidth="1"/>
    <col min="13" max="13" width="9.7109375" style="0" customWidth="1"/>
    <col min="14" max="14" width="9.57421875" style="0" customWidth="1"/>
    <col min="15" max="15" width="8.28125" style="0" customWidth="1"/>
    <col min="16" max="16" width="8.8515625" style="0" customWidth="1"/>
    <col min="17" max="17" width="8.28125" style="0" customWidth="1"/>
    <col min="18" max="18" width="8.8515625" style="0" customWidth="1"/>
    <col min="19" max="19" width="8.57421875" style="0" bestFit="1" customWidth="1"/>
    <col min="20" max="20" width="5.8515625" style="0" customWidth="1"/>
    <col min="21" max="21" width="8.00390625" style="0" customWidth="1"/>
    <col min="22" max="22" width="7.28125" style="0" customWidth="1"/>
    <col min="23" max="23" width="7.7109375" style="0" customWidth="1"/>
    <col min="24" max="24" width="6.57421875" style="0" customWidth="1"/>
  </cols>
  <sheetData>
    <row r="1" ht="15.75" hidden="1">
      <c r="H1" s="2"/>
    </row>
    <row r="2" spans="8:12" ht="15.75" hidden="1">
      <c r="H2" s="542"/>
      <c r="I2" s="552"/>
      <c r="J2" s="552"/>
      <c r="K2" s="552"/>
      <c r="L2" s="552"/>
    </row>
    <row r="3" ht="15.75" hidden="1">
      <c r="H3" s="1"/>
    </row>
    <row r="4" spans="18:22" ht="12.75">
      <c r="R4" s="204" t="s">
        <v>188</v>
      </c>
      <c r="S4" s="204"/>
      <c r="T4" s="204"/>
      <c r="U4" s="204"/>
      <c r="V4" s="204"/>
    </row>
    <row r="5" spans="3:24" ht="12.75">
      <c r="C5" s="91" t="s">
        <v>405</v>
      </c>
      <c r="D5" s="91"/>
      <c r="E5" s="91"/>
      <c r="F5" s="91"/>
      <c r="G5" s="91"/>
      <c r="H5" s="91"/>
      <c r="I5" s="91"/>
      <c r="J5" s="91"/>
      <c r="K5" s="91"/>
      <c r="L5" s="91"/>
      <c r="M5" s="91"/>
      <c r="N5" s="91"/>
      <c r="O5" s="91"/>
      <c r="P5" s="91"/>
      <c r="Q5" s="91"/>
      <c r="R5" s="13" t="s">
        <v>308</v>
      </c>
      <c r="S5" s="14"/>
      <c r="T5" s="14"/>
      <c r="U5" s="14"/>
      <c r="V5" s="14"/>
      <c r="W5" s="14"/>
      <c r="X5" s="14"/>
    </row>
    <row r="6" spans="5:22" ht="12.75">
      <c r="E6" s="553" t="s">
        <v>406</v>
      </c>
      <c r="F6" s="553"/>
      <c r="G6" s="553"/>
      <c r="H6" s="553"/>
      <c r="I6" s="553"/>
      <c r="J6" s="553"/>
      <c r="K6" s="553"/>
      <c r="R6" s="204" t="s">
        <v>407</v>
      </c>
      <c r="S6" s="204"/>
      <c r="T6" s="204"/>
      <c r="U6" s="204"/>
      <c r="V6" s="204"/>
    </row>
    <row r="7" ht="13.5" thickBot="1">
      <c r="U7" t="s">
        <v>408</v>
      </c>
    </row>
    <row r="8" spans="3:24" ht="12.75">
      <c r="C8" s="561" t="s">
        <v>3</v>
      </c>
      <c r="D8" s="564" t="s">
        <v>409</v>
      </c>
      <c r="E8" s="566" t="s">
        <v>410</v>
      </c>
      <c r="F8" s="558" t="s">
        <v>411</v>
      </c>
      <c r="G8" s="559"/>
      <c r="H8" s="560"/>
      <c r="I8" s="566" t="s">
        <v>412</v>
      </c>
      <c r="J8" s="558" t="s">
        <v>411</v>
      </c>
      <c r="K8" s="559"/>
      <c r="L8" s="560"/>
      <c r="M8" s="566" t="s">
        <v>413</v>
      </c>
      <c r="N8" s="558" t="s">
        <v>411</v>
      </c>
      <c r="O8" s="559"/>
      <c r="P8" s="560"/>
      <c r="Q8" s="566" t="s">
        <v>414</v>
      </c>
      <c r="R8" s="558" t="s">
        <v>411</v>
      </c>
      <c r="S8" s="559"/>
      <c r="T8" s="559"/>
      <c r="U8" s="566" t="s">
        <v>415</v>
      </c>
      <c r="V8" s="558" t="s">
        <v>411</v>
      </c>
      <c r="W8" s="559"/>
      <c r="X8" s="560"/>
    </row>
    <row r="9" spans="3:24" ht="12.75">
      <c r="C9" s="562"/>
      <c r="D9" s="537"/>
      <c r="E9" s="567"/>
      <c r="F9" s="554" t="s">
        <v>416</v>
      </c>
      <c r="G9" s="555"/>
      <c r="H9" s="556" t="s">
        <v>417</v>
      </c>
      <c r="I9" s="567"/>
      <c r="J9" s="554" t="s">
        <v>416</v>
      </c>
      <c r="K9" s="555"/>
      <c r="L9" s="556" t="s">
        <v>417</v>
      </c>
      <c r="M9" s="567"/>
      <c r="N9" s="554" t="s">
        <v>416</v>
      </c>
      <c r="O9" s="555"/>
      <c r="P9" s="556" t="s">
        <v>417</v>
      </c>
      <c r="Q9" s="567"/>
      <c r="R9" s="554" t="s">
        <v>416</v>
      </c>
      <c r="S9" s="555"/>
      <c r="T9" s="569" t="s">
        <v>417</v>
      </c>
      <c r="U9" s="567"/>
      <c r="V9" s="554" t="s">
        <v>416</v>
      </c>
      <c r="W9" s="555"/>
      <c r="X9" s="556" t="s">
        <v>417</v>
      </c>
    </row>
    <row r="10" spans="3:24" ht="51.75" thickBot="1">
      <c r="C10" s="563"/>
      <c r="D10" s="565"/>
      <c r="E10" s="568"/>
      <c r="F10" s="205" t="s">
        <v>410</v>
      </c>
      <c r="G10" s="205" t="s">
        <v>418</v>
      </c>
      <c r="H10" s="557"/>
      <c r="I10" s="568"/>
      <c r="J10" s="205" t="s">
        <v>410</v>
      </c>
      <c r="K10" s="205" t="s">
        <v>418</v>
      </c>
      <c r="L10" s="557"/>
      <c r="M10" s="568"/>
      <c r="N10" s="205" t="s">
        <v>410</v>
      </c>
      <c r="O10" s="205" t="s">
        <v>418</v>
      </c>
      <c r="P10" s="557"/>
      <c r="Q10" s="568"/>
      <c r="R10" s="205" t="s">
        <v>410</v>
      </c>
      <c r="S10" s="205" t="s">
        <v>418</v>
      </c>
      <c r="T10" s="570"/>
      <c r="U10" s="568"/>
      <c r="V10" s="205" t="s">
        <v>410</v>
      </c>
      <c r="W10" s="205" t="s">
        <v>418</v>
      </c>
      <c r="X10" s="557"/>
    </row>
    <row r="11" spans="3:24" ht="12.75">
      <c r="C11" s="206">
        <v>1</v>
      </c>
      <c r="D11" s="207" t="s">
        <v>419</v>
      </c>
      <c r="E11" s="208">
        <f aca="true" t="shared" si="0" ref="E11:G13">I11+M11+Q11+U11</f>
        <v>87.416</v>
      </c>
      <c r="F11" s="209">
        <f t="shared" si="0"/>
        <v>87.416</v>
      </c>
      <c r="G11" s="209">
        <f t="shared" si="0"/>
        <v>63.008</v>
      </c>
      <c r="H11" s="210"/>
      <c r="I11" s="211">
        <f>I12+I13</f>
        <v>87.416</v>
      </c>
      <c r="J11" s="212">
        <f>J12+J13</f>
        <v>87.416</v>
      </c>
      <c r="K11" s="212">
        <f>K12+K13</f>
        <v>63.008</v>
      </c>
      <c r="L11" s="213"/>
      <c r="M11" s="214"/>
      <c r="N11" s="215"/>
      <c r="O11" s="215"/>
      <c r="P11" s="210"/>
      <c r="Q11" s="216"/>
      <c r="R11" s="217"/>
      <c r="S11" s="217"/>
      <c r="T11" s="218"/>
      <c r="U11" s="214"/>
      <c r="V11" s="215"/>
      <c r="W11" s="215"/>
      <c r="X11" s="210"/>
    </row>
    <row r="12" spans="3:24" ht="12.75">
      <c r="C12" s="219">
        <v>2</v>
      </c>
      <c r="D12" s="220" t="s">
        <v>420</v>
      </c>
      <c r="E12" s="221">
        <f t="shared" si="0"/>
        <v>78.58</v>
      </c>
      <c r="F12" s="222">
        <f t="shared" si="0"/>
        <v>78.58</v>
      </c>
      <c r="G12" s="222">
        <f t="shared" si="0"/>
        <v>60</v>
      </c>
      <c r="H12" s="223"/>
      <c r="I12" s="224">
        <f>J12+L12</f>
        <v>78.58</v>
      </c>
      <c r="J12" s="225">
        <v>78.58</v>
      </c>
      <c r="K12" s="225">
        <v>60</v>
      </c>
      <c r="L12" s="226"/>
      <c r="M12" s="227"/>
      <c r="N12" s="228"/>
      <c r="O12" s="228"/>
      <c r="P12" s="223"/>
      <c r="Q12" s="229"/>
      <c r="R12" s="228"/>
      <c r="S12" s="228"/>
      <c r="T12" s="226"/>
      <c r="U12" s="227"/>
      <c r="V12" s="228"/>
      <c r="W12" s="228"/>
      <c r="X12" s="223"/>
    </row>
    <row r="13" spans="3:24" ht="12.75">
      <c r="C13" s="219">
        <v>3</v>
      </c>
      <c r="D13" s="230" t="s">
        <v>421</v>
      </c>
      <c r="E13" s="231">
        <f t="shared" si="0"/>
        <v>8.836</v>
      </c>
      <c r="F13" s="224">
        <f t="shared" si="0"/>
        <v>8.836</v>
      </c>
      <c r="G13" s="232">
        <f t="shared" si="0"/>
        <v>3.008</v>
      </c>
      <c r="H13" s="223"/>
      <c r="I13" s="224">
        <f>J13+L13</f>
        <v>8.836</v>
      </c>
      <c r="J13" s="233">
        <v>8.836</v>
      </c>
      <c r="K13" s="225">
        <v>3.008</v>
      </c>
      <c r="L13" s="226"/>
      <c r="M13" s="227"/>
      <c r="N13" s="228"/>
      <c r="O13" s="228"/>
      <c r="P13" s="223"/>
      <c r="Q13" s="229"/>
      <c r="R13" s="228"/>
      <c r="S13" s="228"/>
      <c r="T13" s="226"/>
      <c r="U13" s="227"/>
      <c r="V13" s="228"/>
      <c r="W13" s="228"/>
      <c r="X13" s="223"/>
    </row>
    <row r="14" spans="3:24" ht="12.75">
      <c r="C14" s="234">
        <v>4</v>
      </c>
      <c r="D14" s="235" t="s">
        <v>422</v>
      </c>
      <c r="E14" s="236">
        <f>SUM(E15:E20)</f>
        <v>1753.8709999999999</v>
      </c>
      <c r="F14" s="237">
        <f aca="true" t="shared" si="1" ref="F14:H15">J14+N14+R14+V14</f>
        <v>1743.871</v>
      </c>
      <c r="G14" s="238">
        <f t="shared" si="1"/>
        <v>1146.61</v>
      </c>
      <c r="H14" s="239">
        <f t="shared" si="1"/>
        <v>10</v>
      </c>
      <c r="I14" s="240">
        <f>SUM(I15:I20)</f>
        <v>1297.752</v>
      </c>
      <c r="J14" s="238">
        <f>SUM(J15:J20)</f>
        <v>1287.752</v>
      </c>
      <c r="K14" s="238">
        <f>SUM(K15:K20)</f>
        <v>846.848</v>
      </c>
      <c r="L14" s="241">
        <f>SUM(L15:L20)</f>
        <v>10</v>
      </c>
      <c r="M14" s="236">
        <f>SUM(M15:M18)</f>
        <v>456.119</v>
      </c>
      <c r="N14" s="238">
        <f>SUM(N15:N18)</f>
        <v>456.119</v>
      </c>
      <c r="O14" s="238">
        <f>SUM(O15:O18)</f>
        <v>299.762</v>
      </c>
      <c r="P14" s="239"/>
      <c r="Q14" s="240"/>
      <c r="R14" s="238"/>
      <c r="S14" s="238"/>
      <c r="T14" s="241"/>
      <c r="U14" s="236"/>
      <c r="V14" s="238"/>
      <c r="W14" s="238"/>
      <c r="X14" s="239"/>
    </row>
    <row r="15" spans="3:24" ht="12.75">
      <c r="C15" s="230">
        <f>+C14+1</f>
        <v>5</v>
      </c>
      <c r="D15" s="230" t="s">
        <v>189</v>
      </c>
      <c r="E15" s="231">
        <f aca="true" t="shared" si="2" ref="E15:E46">I15+M15+Q15+U15</f>
        <v>1523.271</v>
      </c>
      <c r="F15" s="242">
        <f t="shared" si="1"/>
        <v>1523.271</v>
      </c>
      <c r="G15" s="232">
        <f t="shared" si="1"/>
        <v>1046.11</v>
      </c>
      <c r="H15" s="243"/>
      <c r="I15" s="224">
        <f>J15+L15</f>
        <v>1198.752</v>
      </c>
      <c r="J15" s="232">
        <v>1198.752</v>
      </c>
      <c r="K15" s="244">
        <v>846.848</v>
      </c>
      <c r="L15" s="245"/>
      <c r="M15" s="231">
        <v>324.519</v>
      </c>
      <c r="N15" s="232">
        <v>324.519</v>
      </c>
      <c r="O15" s="244">
        <v>199.262</v>
      </c>
      <c r="P15" s="243"/>
      <c r="Q15" s="224"/>
      <c r="R15" s="232"/>
      <c r="S15" s="232"/>
      <c r="T15" s="245"/>
      <c r="U15" s="231"/>
      <c r="V15" s="232"/>
      <c r="W15" s="232"/>
      <c r="X15" s="243"/>
    </row>
    <row r="16" spans="3:24" ht="12.75">
      <c r="C16" s="230">
        <v>6</v>
      </c>
      <c r="D16" s="246" t="s">
        <v>423</v>
      </c>
      <c r="E16" s="231">
        <f t="shared" si="2"/>
        <v>70</v>
      </c>
      <c r="F16" s="242">
        <f>J16+N16+R16+V16</f>
        <v>70</v>
      </c>
      <c r="G16" s="232"/>
      <c r="H16" s="243"/>
      <c r="I16" s="224">
        <f>J16+L16</f>
        <v>70</v>
      </c>
      <c r="J16" s="232">
        <v>70</v>
      </c>
      <c r="K16" s="232"/>
      <c r="L16" s="245"/>
      <c r="M16" s="231"/>
      <c r="N16" s="232"/>
      <c r="O16" s="232"/>
      <c r="P16" s="243"/>
      <c r="Q16" s="224"/>
      <c r="R16" s="232"/>
      <c r="S16" s="232"/>
      <c r="T16" s="245"/>
      <c r="U16" s="231"/>
      <c r="V16" s="232"/>
      <c r="W16" s="232"/>
      <c r="X16" s="243"/>
    </row>
    <row r="17" spans="3:24" ht="12.75">
      <c r="C17" s="230">
        <f>+C16+1</f>
        <v>7</v>
      </c>
      <c r="D17" s="246" t="s">
        <v>424</v>
      </c>
      <c r="E17" s="231">
        <f t="shared" si="2"/>
        <v>1</v>
      </c>
      <c r="F17" s="242">
        <f>J17+N17+R17+V17</f>
        <v>1</v>
      </c>
      <c r="G17" s="232"/>
      <c r="H17" s="243"/>
      <c r="I17" s="224">
        <f>J17+L17</f>
        <v>1</v>
      </c>
      <c r="J17" s="232">
        <v>1</v>
      </c>
      <c r="K17" s="232"/>
      <c r="L17" s="245"/>
      <c r="M17" s="231"/>
      <c r="N17" s="232"/>
      <c r="O17" s="232"/>
      <c r="P17" s="243"/>
      <c r="Q17" s="224"/>
      <c r="R17" s="232"/>
      <c r="S17" s="232"/>
      <c r="T17" s="245"/>
      <c r="U17" s="231"/>
      <c r="V17" s="232"/>
      <c r="W17" s="232"/>
      <c r="X17" s="243"/>
    </row>
    <row r="18" spans="3:24" ht="12.75">
      <c r="C18" s="230">
        <f>+C17+1</f>
        <v>8</v>
      </c>
      <c r="D18" s="246" t="s">
        <v>425</v>
      </c>
      <c r="E18" s="231">
        <f t="shared" si="2"/>
        <v>131.6</v>
      </c>
      <c r="F18" s="242">
        <f>J18+N18+R18+V18</f>
        <v>131.6</v>
      </c>
      <c r="G18" s="232">
        <f>K18+O18+S18+W18</f>
        <v>100.5</v>
      </c>
      <c r="H18" s="243"/>
      <c r="I18" s="224"/>
      <c r="J18" s="232"/>
      <c r="K18" s="232"/>
      <c r="L18" s="245"/>
      <c r="M18" s="231">
        <f>N18+P18</f>
        <v>131.6</v>
      </c>
      <c r="N18" s="232">
        <v>131.6</v>
      </c>
      <c r="O18" s="244">
        <v>100.5</v>
      </c>
      <c r="P18" s="243"/>
      <c r="Q18" s="224"/>
      <c r="R18" s="232"/>
      <c r="S18" s="232"/>
      <c r="T18" s="245"/>
      <c r="U18" s="231"/>
      <c r="V18" s="232"/>
      <c r="W18" s="232"/>
      <c r="X18" s="243"/>
    </row>
    <row r="19" spans="3:24" ht="12.75">
      <c r="C19" s="230">
        <v>9</v>
      </c>
      <c r="D19" s="247" t="s">
        <v>426</v>
      </c>
      <c r="E19" s="231">
        <f t="shared" si="2"/>
        <v>18</v>
      </c>
      <c r="F19" s="242">
        <f>J19+N19+R19+V19</f>
        <v>18</v>
      </c>
      <c r="G19" s="232"/>
      <c r="H19" s="243"/>
      <c r="I19" s="224">
        <f>J19+L19</f>
        <v>18</v>
      </c>
      <c r="J19" s="232">
        <v>18</v>
      </c>
      <c r="K19" s="232"/>
      <c r="L19" s="245"/>
      <c r="M19" s="231"/>
      <c r="N19" s="232"/>
      <c r="O19" s="244"/>
      <c r="P19" s="243"/>
      <c r="Q19" s="224"/>
      <c r="R19" s="232"/>
      <c r="S19" s="232"/>
      <c r="T19" s="245"/>
      <c r="U19" s="231"/>
      <c r="V19" s="232"/>
      <c r="W19" s="232"/>
      <c r="X19" s="243"/>
    </row>
    <row r="20" spans="3:24" ht="12.75">
      <c r="C20" s="230">
        <v>10</v>
      </c>
      <c r="D20" s="247" t="s">
        <v>427</v>
      </c>
      <c r="E20" s="231">
        <f t="shared" si="2"/>
        <v>10</v>
      </c>
      <c r="F20" s="242"/>
      <c r="G20" s="242"/>
      <c r="H20" s="248">
        <f>L20+P20+T20+X20</f>
        <v>10</v>
      </c>
      <c r="I20" s="224">
        <f>J20+L20</f>
        <v>10</v>
      </c>
      <c r="J20" s="232"/>
      <c r="K20" s="232"/>
      <c r="L20" s="249">
        <v>10</v>
      </c>
      <c r="M20" s="231"/>
      <c r="N20" s="232"/>
      <c r="O20" s="244"/>
      <c r="P20" s="243"/>
      <c r="Q20" s="224"/>
      <c r="R20" s="232"/>
      <c r="S20" s="232"/>
      <c r="T20" s="245"/>
      <c r="U20" s="231"/>
      <c r="V20" s="232"/>
      <c r="W20" s="232"/>
      <c r="X20" s="243"/>
    </row>
    <row r="21" spans="3:24" ht="12.75">
      <c r="C21" s="230">
        <v>11</v>
      </c>
      <c r="D21" s="250" t="s">
        <v>428</v>
      </c>
      <c r="E21" s="236">
        <f t="shared" si="2"/>
        <v>35.236</v>
      </c>
      <c r="F21" s="237">
        <f>J21+N21+R21+V21</f>
        <v>35.236</v>
      </c>
      <c r="G21" s="238">
        <f>K21+O21+S21+W21</f>
        <v>26.184</v>
      </c>
      <c r="H21" s="239"/>
      <c r="I21" s="240">
        <f aca="true" t="shared" si="3" ref="I21:I27">J21+L21</f>
        <v>35.236</v>
      </c>
      <c r="J21" s="238">
        <v>35.236</v>
      </c>
      <c r="K21" s="251">
        <v>26.184</v>
      </c>
      <c r="L21" s="241"/>
      <c r="M21" s="231"/>
      <c r="N21" s="232"/>
      <c r="O21" s="232"/>
      <c r="P21" s="243"/>
      <c r="Q21" s="224"/>
      <c r="R21" s="232"/>
      <c r="S21" s="232"/>
      <c r="T21" s="245"/>
      <c r="U21" s="231"/>
      <c r="V21" s="232"/>
      <c r="W21" s="232"/>
      <c r="X21" s="243"/>
    </row>
    <row r="22" spans="3:24" ht="12.75" customHeight="1">
      <c r="C22" s="252">
        <v>12</v>
      </c>
      <c r="D22" s="253" t="s">
        <v>429</v>
      </c>
      <c r="E22" s="236">
        <f t="shared" si="2"/>
        <v>3068.656</v>
      </c>
      <c r="F22" s="237">
        <f aca="true" t="shared" si="4" ref="F22:F33">J22+N22+R22+V22</f>
        <v>3039.984</v>
      </c>
      <c r="G22" s="238"/>
      <c r="H22" s="239">
        <f>SUM(H23:H34)</f>
        <v>28.672</v>
      </c>
      <c r="I22" s="240">
        <f>J22+L22</f>
        <v>2599.656</v>
      </c>
      <c r="J22" s="238">
        <f>SUM(J23:J38)</f>
        <v>2570.984</v>
      </c>
      <c r="K22" s="238"/>
      <c r="L22" s="241">
        <f>SUM(L23:L34)</f>
        <v>28.672</v>
      </c>
      <c r="M22" s="236">
        <f>N22+P22</f>
        <v>469</v>
      </c>
      <c r="N22" s="238">
        <f>SUM(N23:N34)</f>
        <v>469</v>
      </c>
      <c r="O22" s="238"/>
      <c r="P22" s="239"/>
      <c r="Q22" s="240"/>
      <c r="R22" s="238"/>
      <c r="S22" s="238"/>
      <c r="T22" s="241"/>
      <c r="U22" s="236"/>
      <c r="V22" s="238"/>
      <c r="W22" s="232"/>
      <c r="X22" s="243"/>
    </row>
    <row r="23" spans="3:24" ht="12.75">
      <c r="C23" s="230">
        <f aca="true" t="shared" si="5" ref="C23:C28">+C22+1</f>
        <v>13</v>
      </c>
      <c r="D23" s="254" t="s">
        <v>430</v>
      </c>
      <c r="E23" s="231">
        <f t="shared" si="2"/>
        <v>1850</v>
      </c>
      <c r="F23" s="242">
        <f t="shared" si="4"/>
        <v>1850</v>
      </c>
      <c r="G23" s="232"/>
      <c r="H23" s="243"/>
      <c r="I23" s="224">
        <f t="shared" si="3"/>
        <v>1850</v>
      </c>
      <c r="J23" s="232">
        <v>1850</v>
      </c>
      <c r="K23" s="232"/>
      <c r="L23" s="245"/>
      <c r="M23" s="231"/>
      <c r="N23" s="232"/>
      <c r="O23" s="232"/>
      <c r="P23" s="243"/>
      <c r="Q23" s="224"/>
      <c r="R23" s="232"/>
      <c r="S23" s="232"/>
      <c r="T23" s="245"/>
      <c r="U23" s="231"/>
      <c r="V23" s="232"/>
      <c r="W23" s="232"/>
      <c r="X23" s="243"/>
    </row>
    <row r="24" spans="3:24" ht="12.75">
      <c r="C24" s="230">
        <f t="shared" si="5"/>
        <v>14</v>
      </c>
      <c r="D24" s="254" t="s">
        <v>431</v>
      </c>
      <c r="E24" s="231">
        <f t="shared" si="2"/>
        <v>16</v>
      </c>
      <c r="F24" s="242">
        <f t="shared" si="4"/>
        <v>16</v>
      </c>
      <c r="G24" s="232"/>
      <c r="H24" s="243"/>
      <c r="I24" s="224">
        <f t="shared" si="3"/>
        <v>16</v>
      </c>
      <c r="J24" s="232">
        <v>16</v>
      </c>
      <c r="K24" s="232"/>
      <c r="L24" s="245"/>
      <c r="M24" s="231"/>
      <c r="N24" s="232"/>
      <c r="O24" s="232"/>
      <c r="P24" s="243"/>
      <c r="Q24" s="224"/>
      <c r="R24" s="232"/>
      <c r="S24" s="232"/>
      <c r="T24" s="245"/>
      <c r="U24" s="231"/>
      <c r="V24" s="232"/>
      <c r="W24" s="232"/>
      <c r="X24" s="243"/>
    </row>
    <row r="25" spans="3:24" ht="12.75">
      <c r="C25" s="230">
        <f t="shared" si="5"/>
        <v>15</v>
      </c>
      <c r="D25" s="254" t="s">
        <v>432</v>
      </c>
      <c r="E25" s="231">
        <f t="shared" si="2"/>
        <v>55</v>
      </c>
      <c r="F25" s="242">
        <f t="shared" si="4"/>
        <v>55</v>
      </c>
      <c r="G25" s="232"/>
      <c r="H25" s="243"/>
      <c r="I25" s="224">
        <f t="shared" si="3"/>
        <v>55</v>
      </c>
      <c r="J25" s="232">
        <v>55</v>
      </c>
      <c r="K25" s="232"/>
      <c r="L25" s="245"/>
      <c r="M25" s="231"/>
      <c r="N25" s="232"/>
      <c r="O25" s="232"/>
      <c r="P25" s="243"/>
      <c r="Q25" s="224"/>
      <c r="R25" s="232"/>
      <c r="S25" s="232"/>
      <c r="T25" s="245"/>
      <c r="U25" s="231"/>
      <c r="V25" s="232"/>
      <c r="W25" s="232"/>
      <c r="X25" s="243"/>
    </row>
    <row r="26" spans="3:24" ht="12.75">
      <c r="C26" s="230">
        <f t="shared" si="5"/>
        <v>16</v>
      </c>
      <c r="D26" s="254" t="s">
        <v>433</v>
      </c>
      <c r="E26" s="231">
        <f t="shared" si="2"/>
        <v>3.539</v>
      </c>
      <c r="F26" s="242">
        <f t="shared" si="4"/>
        <v>3.539</v>
      </c>
      <c r="G26" s="232"/>
      <c r="H26" s="243"/>
      <c r="I26" s="224">
        <f t="shared" si="3"/>
        <v>3.539</v>
      </c>
      <c r="J26" s="232">
        <v>3.539</v>
      </c>
      <c r="K26" s="232"/>
      <c r="L26" s="245"/>
      <c r="M26" s="231"/>
      <c r="N26" s="232"/>
      <c r="O26" s="232"/>
      <c r="P26" s="243"/>
      <c r="Q26" s="224"/>
      <c r="R26" s="232"/>
      <c r="S26" s="232"/>
      <c r="T26" s="245"/>
      <c r="U26" s="231"/>
      <c r="V26" s="232"/>
      <c r="W26" s="232"/>
      <c r="X26" s="243"/>
    </row>
    <row r="27" spans="3:24" ht="12.75" customHeight="1">
      <c r="C27" s="252">
        <f t="shared" si="5"/>
        <v>17</v>
      </c>
      <c r="D27" s="255" t="s">
        <v>434</v>
      </c>
      <c r="E27" s="231">
        <f t="shared" si="2"/>
        <v>260</v>
      </c>
      <c r="F27" s="242">
        <f t="shared" si="4"/>
        <v>260</v>
      </c>
      <c r="G27" s="232"/>
      <c r="H27" s="243"/>
      <c r="I27" s="224">
        <f t="shared" si="3"/>
        <v>260</v>
      </c>
      <c r="J27" s="232">
        <v>260</v>
      </c>
      <c r="K27" s="232"/>
      <c r="L27" s="245"/>
      <c r="M27" s="231"/>
      <c r="N27" s="232"/>
      <c r="O27" s="232"/>
      <c r="P27" s="243"/>
      <c r="Q27" s="224"/>
      <c r="R27" s="232"/>
      <c r="S27" s="232"/>
      <c r="T27" s="245"/>
      <c r="U27" s="231"/>
      <c r="V27" s="232"/>
      <c r="W27" s="232"/>
      <c r="X27" s="243"/>
    </row>
    <row r="28" spans="3:24" ht="12.75" customHeight="1">
      <c r="C28" s="252">
        <f t="shared" si="5"/>
        <v>18</v>
      </c>
      <c r="D28" s="254" t="s">
        <v>97</v>
      </c>
      <c r="E28" s="231">
        <f t="shared" si="2"/>
        <v>320.3</v>
      </c>
      <c r="F28" s="242">
        <f t="shared" si="4"/>
        <v>320.3</v>
      </c>
      <c r="G28" s="232"/>
      <c r="H28" s="243"/>
      <c r="I28" s="224"/>
      <c r="J28" s="232"/>
      <c r="K28" s="232"/>
      <c r="L28" s="245"/>
      <c r="M28" s="231">
        <f>N28+P28</f>
        <v>320.3</v>
      </c>
      <c r="N28" s="232">
        <v>320.3</v>
      </c>
      <c r="O28" s="232"/>
      <c r="P28" s="243"/>
      <c r="Q28" s="224"/>
      <c r="R28" s="232"/>
      <c r="S28" s="232"/>
      <c r="T28" s="245"/>
      <c r="U28" s="231"/>
      <c r="V28" s="232"/>
      <c r="W28" s="232"/>
      <c r="X28" s="243"/>
    </row>
    <row r="29" spans="3:24" ht="12.75" customHeight="1">
      <c r="C29" s="252">
        <v>19</v>
      </c>
      <c r="D29" s="254" t="s">
        <v>435</v>
      </c>
      <c r="E29" s="231">
        <f t="shared" si="2"/>
        <v>4.8</v>
      </c>
      <c r="F29" s="242">
        <f t="shared" si="4"/>
        <v>4.8</v>
      </c>
      <c r="G29" s="232"/>
      <c r="H29" s="243"/>
      <c r="I29" s="224"/>
      <c r="J29" s="232"/>
      <c r="K29" s="232"/>
      <c r="L29" s="245"/>
      <c r="M29" s="231">
        <f>N29+P29</f>
        <v>4.8</v>
      </c>
      <c r="N29" s="232">
        <v>4.8</v>
      </c>
      <c r="O29" s="232"/>
      <c r="P29" s="243"/>
      <c r="Q29" s="224"/>
      <c r="R29" s="232"/>
      <c r="S29" s="232"/>
      <c r="T29" s="245"/>
      <c r="U29" s="231"/>
      <c r="V29" s="232"/>
      <c r="W29" s="232"/>
      <c r="X29" s="243"/>
    </row>
    <row r="30" spans="3:24" ht="12.75" customHeight="1">
      <c r="C30" s="252">
        <v>20</v>
      </c>
      <c r="D30" s="254" t="s">
        <v>436</v>
      </c>
      <c r="E30" s="231">
        <f t="shared" si="2"/>
        <v>140.2</v>
      </c>
      <c r="F30" s="242">
        <f t="shared" si="4"/>
        <v>140.2</v>
      </c>
      <c r="G30" s="232"/>
      <c r="H30" s="243"/>
      <c r="I30" s="224"/>
      <c r="J30" s="232"/>
      <c r="K30" s="232"/>
      <c r="L30" s="245"/>
      <c r="M30" s="231">
        <f>N30+P30</f>
        <v>140.2</v>
      </c>
      <c r="N30" s="232">
        <v>140.2</v>
      </c>
      <c r="O30" s="232"/>
      <c r="P30" s="243"/>
      <c r="Q30" s="224"/>
      <c r="R30" s="232"/>
      <c r="S30" s="232"/>
      <c r="T30" s="245"/>
      <c r="U30" s="231"/>
      <c r="V30" s="232"/>
      <c r="W30" s="232"/>
      <c r="X30" s="243"/>
    </row>
    <row r="31" spans="3:24" ht="12.75" customHeight="1">
      <c r="C31" s="252">
        <f>+C30+1</f>
        <v>21</v>
      </c>
      <c r="D31" s="254" t="s">
        <v>437</v>
      </c>
      <c r="E31" s="231">
        <f t="shared" si="2"/>
        <v>340</v>
      </c>
      <c r="F31" s="242">
        <f t="shared" si="4"/>
        <v>340</v>
      </c>
      <c r="G31" s="232"/>
      <c r="H31" s="243"/>
      <c r="I31" s="224">
        <f>J31+L31</f>
        <v>340</v>
      </c>
      <c r="J31" s="232">
        <v>340</v>
      </c>
      <c r="K31" s="232"/>
      <c r="L31" s="245"/>
      <c r="M31" s="231"/>
      <c r="N31" s="232"/>
      <c r="O31" s="232"/>
      <c r="P31" s="243"/>
      <c r="Q31" s="224"/>
      <c r="R31" s="232"/>
      <c r="S31" s="232"/>
      <c r="T31" s="245"/>
      <c r="U31" s="231"/>
      <c r="V31" s="232"/>
      <c r="W31" s="232"/>
      <c r="X31" s="243"/>
    </row>
    <row r="32" spans="3:24" ht="27.75" customHeight="1">
      <c r="C32" s="252">
        <v>22</v>
      </c>
      <c r="D32" s="256" t="s">
        <v>438</v>
      </c>
      <c r="E32" s="231">
        <f t="shared" si="2"/>
        <v>5.445</v>
      </c>
      <c r="F32" s="242">
        <f t="shared" si="4"/>
        <v>5.445</v>
      </c>
      <c r="G32" s="232"/>
      <c r="H32" s="243"/>
      <c r="I32" s="224">
        <v>5.445</v>
      </c>
      <c r="J32" s="232">
        <v>5.445</v>
      </c>
      <c r="K32" s="232"/>
      <c r="L32" s="245"/>
      <c r="M32" s="231"/>
      <c r="N32" s="232"/>
      <c r="O32" s="232"/>
      <c r="P32" s="243"/>
      <c r="Q32" s="224"/>
      <c r="R32" s="232"/>
      <c r="S32" s="232"/>
      <c r="T32" s="245"/>
      <c r="U32" s="231"/>
      <c r="V32" s="232"/>
      <c r="W32" s="232"/>
      <c r="X32" s="243"/>
    </row>
    <row r="33" spans="3:24" ht="25.5" customHeight="1">
      <c r="C33" s="252">
        <v>23</v>
      </c>
      <c r="D33" s="257" t="s">
        <v>439</v>
      </c>
      <c r="E33" s="231">
        <f t="shared" si="2"/>
        <v>3.7</v>
      </c>
      <c r="F33" s="242">
        <f t="shared" si="4"/>
        <v>3.7</v>
      </c>
      <c r="G33" s="232"/>
      <c r="H33" s="243"/>
      <c r="I33" s="224"/>
      <c r="J33" s="232"/>
      <c r="K33" s="232"/>
      <c r="L33" s="245"/>
      <c r="M33" s="231">
        <f>N33+P33</f>
        <v>3.7</v>
      </c>
      <c r="N33" s="232">
        <v>3.7</v>
      </c>
      <c r="O33" s="232"/>
      <c r="P33" s="243"/>
      <c r="Q33" s="224"/>
      <c r="R33" s="232"/>
      <c r="S33" s="232"/>
      <c r="T33" s="245"/>
      <c r="U33" s="231"/>
      <c r="V33" s="232"/>
      <c r="W33" s="232"/>
      <c r="X33" s="243"/>
    </row>
    <row r="34" spans="3:24" ht="12.75">
      <c r="C34" s="252">
        <v>24</v>
      </c>
      <c r="D34" s="254" t="s">
        <v>440</v>
      </c>
      <c r="E34" s="231">
        <f t="shared" si="2"/>
        <v>28.672</v>
      </c>
      <c r="F34" s="258"/>
      <c r="G34" s="232"/>
      <c r="H34" s="243">
        <f>L34++P34+T34+X34</f>
        <v>28.672</v>
      </c>
      <c r="I34" s="224">
        <f aca="true" t="shared" si="6" ref="I34:I54">J34+L34</f>
        <v>28.672</v>
      </c>
      <c r="J34" s="232"/>
      <c r="K34" s="232"/>
      <c r="L34" s="245">
        <v>28.672</v>
      </c>
      <c r="M34" s="231"/>
      <c r="N34" s="232"/>
      <c r="O34" s="232"/>
      <c r="P34" s="243"/>
      <c r="Q34" s="224"/>
      <c r="R34" s="232"/>
      <c r="S34" s="232"/>
      <c r="T34" s="245"/>
      <c r="U34" s="231"/>
      <c r="V34" s="232"/>
      <c r="W34" s="232"/>
      <c r="X34" s="243"/>
    </row>
    <row r="35" spans="3:24" ht="12.75" customHeight="1">
      <c r="C35" s="252">
        <v>25</v>
      </c>
      <c r="D35" s="478" t="s">
        <v>632</v>
      </c>
      <c r="E35" s="231">
        <f t="shared" si="2"/>
        <v>20</v>
      </c>
      <c r="F35" s="242">
        <f aca="true" t="shared" si="7" ref="F35:F57">J35+N35+R35+V35</f>
        <v>20</v>
      </c>
      <c r="G35" s="232"/>
      <c r="H35" s="243"/>
      <c r="I35" s="224">
        <f t="shared" si="6"/>
        <v>20</v>
      </c>
      <c r="J35" s="232">
        <v>20</v>
      </c>
      <c r="K35" s="232"/>
      <c r="L35" s="245"/>
      <c r="M35" s="231"/>
      <c r="N35" s="232"/>
      <c r="O35" s="232"/>
      <c r="P35" s="243"/>
      <c r="Q35" s="224"/>
      <c r="R35" s="232"/>
      <c r="S35" s="232"/>
      <c r="T35" s="245"/>
      <c r="U35" s="231"/>
      <c r="V35" s="232"/>
      <c r="W35" s="232"/>
      <c r="X35" s="243"/>
    </row>
    <row r="36" spans="3:24" ht="25.5">
      <c r="C36" s="252">
        <v>26</v>
      </c>
      <c r="D36" s="259" t="s">
        <v>441</v>
      </c>
      <c r="E36" s="231">
        <f t="shared" si="2"/>
        <v>15</v>
      </c>
      <c r="F36" s="258">
        <f t="shared" si="7"/>
        <v>15</v>
      </c>
      <c r="G36" s="232"/>
      <c r="H36" s="243"/>
      <c r="I36" s="224">
        <f t="shared" si="6"/>
        <v>15</v>
      </c>
      <c r="J36" s="232">
        <v>15</v>
      </c>
      <c r="K36" s="232"/>
      <c r="L36" s="245"/>
      <c r="M36" s="231"/>
      <c r="N36" s="232"/>
      <c r="O36" s="232"/>
      <c r="P36" s="243"/>
      <c r="Q36" s="224"/>
      <c r="R36" s="232"/>
      <c r="S36" s="232"/>
      <c r="T36" s="245"/>
      <c r="U36" s="231"/>
      <c r="V36" s="232"/>
      <c r="W36" s="232"/>
      <c r="X36" s="243"/>
    </row>
    <row r="37" spans="3:24" ht="12.75">
      <c r="C37" s="252">
        <v>27</v>
      </c>
      <c r="D37" s="478" t="s">
        <v>635</v>
      </c>
      <c r="E37" s="231">
        <f t="shared" si="2"/>
        <v>5</v>
      </c>
      <c r="F37" s="258">
        <f t="shared" si="7"/>
        <v>5</v>
      </c>
      <c r="G37" s="232"/>
      <c r="H37" s="243"/>
      <c r="I37" s="224">
        <f t="shared" si="6"/>
        <v>5</v>
      </c>
      <c r="J37" s="232">
        <v>5</v>
      </c>
      <c r="K37" s="232"/>
      <c r="L37" s="245"/>
      <c r="M37" s="231"/>
      <c r="N37" s="232"/>
      <c r="O37" s="232"/>
      <c r="P37" s="243"/>
      <c r="Q37" s="224"/>
      <c r="R37" s="232"/>
      <c r="S37" s="232"/>
      <c r="T37" s="245"/>
      <c r="U37" s="231"/>
      <c r="V37" s="232"/>
      <c r="W37" s="232"/>
      <c r="X37" s="243"/>
    </row>
    <row r="38" spans="3:24" ht="12.75">
      <c r="C38" s="252">
        <v>28</v>
      </c>
      <c r="D38" s="259" t="s">
        <v>442</v>
      </c>
      <c r="E38" s="231">
        <f t="shared" si="2"/>
        <v>1</v>
      </c>
      <c r="F38" s="258">
        <f t="shared" si="7"/>
        <v>1</v>
      </c>
      <c r="G38" s="232"/>
      <c r="H38" s="243"/>
      <c r="I38" s="224">
        <f t="shared" si="6"/>
        <v>1</v>
      </c>
      <c r="J38" s="232">
        <v>1</v>
      </c>
      <c r="K38" s="232"/>
      <c r="L38" s="245"/>
      <c r="M38" s="231"/>
      <c r="N38" s="232"/>
      <c r="O38" s="232"/>
      <c r="P38" s="243"/>
      <c r="Q38" s="224"/>
      <c r="R38" s="232"/>
      <c r="S38" s="232"/>
      <c r="T38" s="245"/>
      <c r="U38" s="231"/>
      <c r="V38" s="232"/>
      <c r="W38" s="232"/>
      <c r="X38" s="243"/>
    </row>
    <row r="39" spans="3:24" ht="12.75">
      <c r="C39" s="252">
        <v>29</v>
      </c>
      <c r="D39" s="260" t="s">
        <v>443</v>
      </c>
      <c r="E39" s="236">
        <f t="shared" si="2"/>
        <v>0.29</v>
      </c>
      <c r="F39" s="261">
        <f t="shared" si="7"/>
        <v>0.29</v>
      </c>
      <c r="G39" s="238"/>
      <c r="H39" s="239"/>
      <c r="I39" s="240">
        <f t="shared" si="6"/>
        <v>0.29</v>
      </c>
      <c r="J39" s="238">
        <f>J40</f>
        <v>0.29</v>
      </c>
      <c r="K39" s="232"/>
      <c r="L39" s="245"/>
      <c r="M39" s="231"/>
      <c r="N39" s="232"/>
      <c r="O39" s="232"/>
      <c r="P39" s="243"/>
      <c r="Q39" s="224"/>
      <c r="R39" s="232"/>
      <c r="S39" s="232"/>
      <c r="T39" s="245"/>
      <c r="U39" s="231"/>
      <c r="V39" s="232"/>
      <c r="W39" s="232"/>
      <c r="X39" s="243"/>
    </row>
    <row r="40" spans="3:24" ht="12.75" customHeight="1">
      <c r="C40" s="252">
        <f>+C39+1</f>
        <v>30</v>
      </c>
      <c r="D40" s="262" t="s">
        <v>444</v>
      </c>
      <c r="E40" s="231">
        <f t="shared" si="2"/>
        <v>0.29</v>
      </c>
      <c r="F40" s="258">
        <f t="shared" si="7"/>
        <v>0.29</v>
      </c>
      <c r="G40" s="232"/>
      <c r="H40" s="243"/>
      <c r="I40" s="224">
        <f t="shared" si="6"/>
        <v>0.29</v>
      </c>
      <c r="J40" s="232">
        <v>0.29</v>
      </c>
      <c r="K40" s="232"/>
      <c r="L40" s="245"/>
      <c r="M40" s="231"/>
      <c r="N40" s="232"/>
      <c r="O40" s="232"/>
      <c r="P40" s="243"/>
      <c r="Q40" s="224"/>
      <c r="R40" s="232"/>
      <c r="S40" s="232"/>
      <c r="T40" s="245"/>
      <c r="U40" s="231"/>
      <c r="V40" s="232"/>
      <c r="W40" s="232"/>
      <c r="X40" s="243"/>
    </row>
    <row r="41" spans="3:24" ht="25.5" customHeight="1">
      <c r="C41" s="252">
        <f>+C40+1</f>
        <v>31</v>
      </c>
      <c r="D41" s="263" t="s">
        <v>445</v>
      </c>
      <c r="E41" s="236">
        <f t="shared" si="2"/>
        <v>57.2</v>
      </c>
      <c r="F41" s="261">
        <f t="shared" si="7"/>
        <v>57.2</v>
      </c>
      <c r="G41" s="238"/>
      <c r="H41" s="239"/>
      <c r="I41" s="240">
        <f t="shared" si="6"/>
        <v>57.2</v>
      </c>
      <c r="J41" s="238">
        <f>SUM(J42:J48)-J45</f>
        <v>57.2</v>
      </c>
      <c r="K41" s="238"/>
      <c r="L41" s="245"/>
      <c r="M41" s="231"/>
      <c r="N41" s="232"/>
      <c r="O41" s="232"/>
      <c r="P41" s="243"/>
      <c r="Q41" s="224"/>
      <c r="R41" s="232"/>
      <c r="S41" s="232"/>
      <c r="T41" s="245"/>
      <c r="U41" s="231"/>
      <c r="V41" s="232"/>
      <c r="W41" s="232"/>
      <c r="X41" s="243"/>
    </row>
    <row r="42" spans="3:24" ht="12.75" customHeight="1">
      <c r="C42" s="252">
        <f>+C41+1</f>
        <v>32</v>
      </c>
      <c r="D42" s="254" t="s">
        <v>446</v>
      </c>
      <c r="E42" s="231">
        <f t="shared" si="2"/>
        <v>14</v>
      </c>
      <c r="F42" s="258">
        <f t="shared" si="7"/>
        <v>14</v>
      </c>
      <c r="G42" s="232"/>
      <c r="H42" s="243"/>
      <c r="I42" s="224">
        <f t="shared" si="6"/>
        <v>14</v>
      </c>
      <c r="J42" s="232">
        <v>14</v>
      </c>
      <c r="K42" s="232"/>
      <c r="L42" s="245"/>
      <c r="M42" s="231"/>
      <c r="N42" s="232"/>
      <c r="O42" s="232"/>
      <c r="P42" s="243"/>
      <c r="Q42" s="224"/>
      <c r="R42" s="232"/>
      <c r="S42" s="232"/>
      <c r="T42" s="245"/>
      <c r="U42" s="231"/>
      <c r="V42" s="232"/>
      <c r="W42" s="232"/>
      <c r="X42" s="243"/>
    </row>
    <row r="43" spans="3:24" ht="11.25" customHeight="1">
      <c r="C43" s="252">
        <f>+C42+1</f>
        <v>33</v>
      </c>
      <c r="D43" s="254" t="s">
        <v>447</v>
      </c>
      <c r="E43" s="231">
        <f t="shared" si="2"/>
        <v>18</v>
      </c>
      <c r="F43" s="258">
        <f t="shared" si="7"/>
        <v>18</v>
      </c>
      <c r="G43" s="232"/>
      <c r="H43" s="243"/>
      <c r="I43" s="224">
        <f t="shared" si="6"/>
        <v>18</v>
      </c>
      <c r="J43" s="232">
        <v>18</v>
      </c>
      <c r="K43" s="232"/>
      <c r="L43" s="245"/>
      <c r="M43" s="231"/>
      <c r="N43" s="232"/>
      <c r="O43" s="232"/>
      <c r="P43" s="243"/>
      <c r="Q43" s="224"/>
      <c r="R43" s="232"/>
      <c r="S43" s="232"/>
      <c r="T43" s="245"/>
      <c r="U43" s="231"/>
      <c r="V43" s="232"/>
      <c r="W43" s="232"/>
      <c r="X43" s="243"/>
    </row>
    <row r="44" spans="3:24" ht="12.75" customHeight="1">
      <c r="C44" s="252">
        <v>34</v>
      </c>
      <c r="D44" s="254" t="s">
        <v>448</v>
      </c>
      <c r="E44" s="231">
        <f t="shared" si="2"/>
        <v>11</v>
      </c>
      <c r="F44" s="258">
        <f t="shared" si="7"/>
        <v>11</v>
      </c>
      <c r="G44" s="232"/>
      <c r="H44" s="243"/>
      <c r="I44" s="224">
        <f t="shared" si="6"/>
        <v>11</v>
      </c>
      <c r="J44" s="232">
        <v>11</v>
      </c>
      <c r="K44" s="232"/>
      <c r="L44" s="245"/>
      <c r="M44" s="231"/>
      <c r="N44" s="232"/>
      <c r="O44" s="232"/>
      <c r="P44" s="243"/>
      <c r="Q44" s="224"/>
      <c r="R44" s="232"/>
      <c r="S44" s="232"/>
      <c r="T44" s="245"/>
      <c r="U44" s="231"/>
      <c r="V44" s="232"/>
      <c r="W44" s="232"/>
      <c r="X44" s="243"/>
    </row>
    <row r="45" spans="3:24" ht="13.5" customHeight="1">
      <c r="C45" s="252">
        <f>+C44+1</f>
        <v>35</v>
      </c>
      <c r="D45" s="259" t="s">
        <v>449</v>
      </c>
      <c r="E45" s="231">
        <f t="shared" si="2"/>
        <v>3.5</v>
      </c>
      <c r="F45" s="258">
        <f t="shared" si="7"/>
        <v>3.5</v>
      </c>
      <c r="G45" s="232"/>
      <c r="H45" s="243"/>
      <c r="I45" s="224">
        <f t="shared" si="6"/>
        <v>3.5</v>
      </c>
      <c r="J45" s="232">
        <v>3.5</v>
      </c>
      <c r="K45" s="232"/>
      <c r="L45" s="245"/>
      <c r="M45" s="231"/>
      <c r="N45" s="232"/>
      <c r="O45" s="232"/>
      <c r="P45" s="243"/>
      <c r="Q45" s="224"/>
      <c r="R45" s="232"/>
      <c r="S45" s="232"/>
      <c r="T45" s="245"/>
      <c r="U45" s="231"/>
      <c r="V45" s="232"/>
      <c r="W45" s="232"/>
      <c r="X45" s="243"/>
    </row>
    <row r="46" spans="3:24" ht="13.5" customHeight="1">
      <c r="C46" s="252">
        <v>36</v>
      </c>
      <c r="D46" s="259" t="s">
        <v>450</v>
      </c>
      <c r="E46" s="231">
        <f t="shared" si="2"/>
        <v>3</v>
      </c>
      <c r="F46" s="258">
        <f t="shared" si="7"/>
        <v>3</v>
      </c>
      <c r="G46" s="232"/>
      <c r="H46" s="243"/>
      <c r="I46" s="224">
        <f t="shared" si="6"/>
        <v>3</v>
      </c>
      <c r="J46" s="232">
        <v>3</v>
      </c>
      <c r="K46" s="232"/>
      <c r="L46" s="245"/>
      <c r="M46" s="231"/>
      <c r="N46" s="232"/>
      <c r="O46" s="232"/>
      <c r="P46" s="243"/>
      <c r="Q46" s="224"/>
      <c r="R46" s="232"/>
      <c r="S46" s="232"/>
      <c r="T46" s="245"/>
      <c r="U46" s="231"/>
      <c r="V46" s="232"/>
      <c r="W46" s="232"/>
      <c r="X46" s="243"/>
    </row>
    <row r="47" spans="3:24" ht="12.75">
      <c r="C47" s="252">
        <v>37</v>
      </c>
      <c r="D47" s="254" t="s">
        <v>451</v>
      </c>
      <c r="E47" s="231">
        <f aca="true" t="shared" si="8" ref="E47:E83">I47+M47+Q47+U47</f>
        <v>8.2</v>
      </c>
      <c r="F47" s="258">
        <f t="shared" si="7"/>
        <v>8.2</v>
      </c>
      <c r="G47" s="232"/>
      <c r="H47" s="243"/>
      <c r="I47" s="224">
        <f t="shared" si="6"/>
        <v>8.2</v>
      </c>
      <c r="J47" s="232">
        <v>8.2</v>
      </c>
      <c r="K47" s="232"/>
      <c r="L47" s="245"/>
      <c r="M47" s="231"/>
      <c r="N47" s="232"/>
      <c r="O47" s="232"/>
      <c r="P47" s="243"/>
      <c r="Q47" s="224"/>
      <c r="R47" s="232"/>
      <c r="S47" s="232"/>
      <c r="T47" s="245"/>
      <c r="U47" s="231"/>
      <c r="V47" s="232"/>
      <c r="W47" s="232"/>
      <c r="X47" s="243"/>
    </row>
    <row r="48" spans="3:24" ht="12.75" customHeight="1">
      <c r="C48" s="252">
        <f>+C47+1</f>
        <v>38</v>
      </c>
      <c r="D48" s="254" t="s">
        <v>452</v>
      </c>
      <c r="E48" s="231">
        <f t="shared" si="8"/>
        <v>3</v>
      </c>
      <c r="F48" s="258">
        <f t="shared" si="7"/>
        <v>3</v>
      </c>
      <c r="G48" s="232"/>
      <c r="H48" s="243"/>
      <c r="I48" s="224">
        <f t="shared" si="6"/>
        <v>3</v>
      </c>
      <c r="J48" s="232">
        <v>3</v>
      </c>
      <c r="K48" s="232"/>
      <c r="L48" s="245"/>
      <c r="M48" s="231"/>
      <c r="N48" s="232"/>
      <c r="O48" s="232"/>
      <c r="P48" s="243"/>
      <c r="Q48" s="224"/>
      <c r="R48" s="232"/>
      <c r="S48" s="232"/>
      <c r="T48" s="245"/>
      <c r="U48" s="231"/>
      <c r="V48" s="232"/>
      <c r="W48" s="232"/>
      <c r="X48" s="243"/>
    </row>
    <row r="49" spans="3:24" ht="12.75" customHeight="1">
      <c r="C49" s="252">
        <v>39</v>
      </c>
      <c r="D49" s="259" t="s">
        <v>453</v>
      </c>
      <c r="E49" s="231">
        <f t="shared" si="8"/>
        <v>3</v>
      </c>
      <c r="F49" s="258">
        <f t="shared" si="7"/>
        <v>3</v>
      </c>
      <c r="G49" s="232"/>
      <c r="H49" s="243"/>
      <c r="I49" s="224">
        <f t="shared" si="6"/>
        <v>3</v>
      </c>
      <c r="J49" s="232">
        <v>3</v>
      </c>
      <c r="K49" s="232"/>
      <c r="L49" s="245"/>
      <c r="M49" s="231"/>
      <c r="N49" s="232"/>
      <c r="O49" s="232"/>
      <c r="P49" s="243"/>
      <c r="Q49" s="224"/>
      <c r="R49" s="232"/>
      <c r="S49" s="232"/>
      <c r="T49" s="245"/>
      <c r="U49" s="231"/>
      <c r="V49" s="232"/>
      <c r="W49" s="232"/>
      <c r="X49" s="243"/>
    </row>
    <row r="50" spans="3:24" ht="27" customHeight="1">
      <c r="C50" s="252">
        <v>40</v>
      </c>
      <c r="D50" s="263" t="s">
        <v>454</v>
      </c>
      <c r="E50" s="236">
        <f t="shared" si="8"/>
        <v>115.143</v>
      </c>
      <c r="F50" s="261">
        <f t="shared" si="7"/>
        <v>115.143</v>
      </c>
      <c r="G50" s="238"/>
      <c r="H50" s="239"/>
      <c r="I50" s="240">
        <f t="shared" si="6"/>
        <v>95.1</v>
      </c>
      <c r="J50" s="238">
        <f>SUM(J51:J55)</f>
        <v>95.1</v>
      </c>
      <c r="K50" s="232"/>
      <c r="L50" s="245"/>
      <c r="M50" s="236"/>
      <c r="N50" s="238"/>
      <c r="O50" s="232"/>
      <c r="P50" s="243"/>
      <c r="Q50" s="224"/>
      <c r="R50" s="232"/>
      <c r="S50" s="232"/>
      <c r="T50" s="245"/>
      <c r="U50" s="236">
        <f>V50+X50</f>
        <v>20.043</v>
      </c>
      <c r="V50" s="238">
        <f>SUM(V51:V55)</f>
        <v>20.043</v>
      </c>
      <c r="W50" s="232"/>
      <c r="X50" s="243"/>
    </row>
    <row r="51" spans="3:24" ht="13.5" customHeight="1">
      <c r="C51" s="252">
        <f>+C50+1</f>
        <v>41</v>
      </c>
      <c r="D51" s="254" t="s">
        <v>455</v>
      </c>
      <c r="E51" s="231">
        <f t="shared" si="8"/>
        <v>15</v>
      </c>
      <c r="F51" s="258">
        <f t="shared" si="7"/>
        <v>15</v>
      </c>
      <c r="G51" s="232"/>
      <c r="H51" s="243"/>
      <c r="I51" s="224">
        <f t="shared" si="6"/>
        <v>15</v>
      </c>
      <c r="J51" s="232">
        <v>15</v>
      </c>
      <c r="K51" s="232"/>
      <c r="L51" s="245"/>
      <c r="M51" s="231"/>
      <c r="N51" s="232"/>
      <c r="O51" s="232"/>
      <c r="P51" s="243"/>
      <c r="Q51" s="224"/>
      <c r="R51" s="232"/>
      <c r="S51" s="232"/>
      <c r="T51" s="245"/>
      <c r="U51" s="231"/>
      <c r="V51" s="232"/>
      <c r="W51" s="232"/>
      <c r="X51" s="243"/>
    </row>
    <row r="52" spans="3:24" ht="12.75" customHeight="1">
      <c r="C52" s="252">
        <v>42</v>
      </c>
      <c r="D52" s="254" t="s">
        <v>456</v>
      </c>
      <c r="E52" s="231">
        <f t="shared" si="8"/>
        <v>50</v>
      </c>
      <c r="F52" s="258">
        <f t="shared" si="7"/>
        <v>50</v>
      </c>
      <c r="G52" s="232"/>
      <c r="H52" s="243"/>
      <c r="I52" s="224">
        <f t="shared" si="6"/>
        <v>50</v>
      </c>
      <c r="J52" s="232">
        <v>50</v>
      </c>
      <c r="K52" s="232"/>
      <c r="L52" s="245"/>
      <c r="M52" s="231"/>
      <c r="N52" s="232"/>
      <c r="O52" s="232"/>
      <c r="P52" s="243"/>
      <c r="Q52" s="224"/>
      <c r="R52" s="232"/>
      <c r="S52" s="232"/>
      <c r="T52" s="245"/>
      <c r="U52" s="231"/>
      <c r="V52" s="232"/>
      <c r="W52" s="232"/>
      <c r="X52" s="243"/>
    </row>
    <row r="53" spans="3:24" ht="12.75" customHeight="1">
      <c r="C53" s="252">
        <v>43</v>
      </c>
      <c r="D53" s="264" t="s">
        <v>457</v>
      </c>
      <c r="E53" s="231">
        <f t="shared" si="8"/>
        <v>30</v>
      </c>
      <c r="F53" s="258">
        <f t="shared" si="7"/>
        <v>30</v>
      </c>
      <c r="G53" s="232"/>
      <c r="H53" s="243"/>
      <c r="I53" s="224">
        <f t="shared" si="6"/>
        <v>30</v>
      </c>
      <c r="J53" s="232">
        <v>30</v>
      </c>
      <c r="K53" s="232"/>
      <c r="L53" s="245"/>
      <c r="M53" s="231"/>
      <c r="N53" s="232"/>
      <c r="O53" s="232"/>
      <c r="P53" s="243"/>
      <c r="Q53" s="224"/>
      <c r="R53" s="232"/>
      <c r="S53" s="232"/>
      <c r="T53" s="245"/>
      <c r="U53" s="231"/>
      <c r="V53" s="232"/>
      <c r="W53" s="232"/>
      <c r="X53" s="243"/>
    </row>
    <row r="54" spans="3:24" ht="11.25" customHeight="1">
      <c r="C54" s="252">
        <v>44</v>
      </c>
      <c r="D54" s="254" t="s">
        <v>458</v>
      </c>
      <c r="E54" s="231">
        <f t="shared" si="8"/>
        <v>0.1</v>
      </c>
      <c r="F54" s="258">
        <f t="shared" si="7"/>
        <v>0.1</v>
      </c>
      <c r="G54" s="232"/>
      <c r="H54" s="243"/>
      <c r="I54" s="224">
        <f t="shared" si="6"/>
        <v>0.1</v>
      </c>
      <c r="J54" s="232">
        <v>0.1</v>
      </c>
      <c r="K54" s="232"/>
      <c r="L54" s="245"/>
      <c r="M54" s="231"/>
      <c r="N54" s="232"/>
      <c r="O54" s="232"/>
      <c r="P54" s="243"/>
      <c r="Q54" s="224"/>
      <c r="R54" s="232"/>
      <c r="S54" s="232"/>
      <c r="T54" s="245"/>
      <c r="U54" s="231"/>
      <c r="V54" s="232"/>
      <c r="W54" s="232"/>
      <c r="X54" s="243"/>
    </row>
    <row r="55" spans="3:24" ht="13.5" customHeight="1">
      <c r="C55" s="252">
        <f>+C54+1</f>
        <v>45</v>
      </c>
      <c r="D55" s="254" t="s">
        <v>190</v>
      </c>
      <c r="E55" s="231">
        <f t="shared" si="8"/>
        <v>20.043</v>
      </c>
      <c r="F55" s="258">
        <f t="shared" si="7"/>
        <v>20.043</v>
      </c>
      <c r="G55" s="232"/>
      <c r="H55" s="243"/>
      <c r="I55" s="224"/>
      <c r="J55" s="232"/>
      <c r="K55" s="232"/>
      <c r="L55" s="245"/>
      <c r="M55" s="231"/>
      <c r="N55" s="232"/>
      <c r="O55" s="232"/>
      <c r="P55" s="243"/>
      <c r="Q55" s="224"/>
      <c r="R55" s="232"/>
      <c r="S55" s="232"/>
      <c r="T55" s="245"/>
      <c r="U55" s="221">
        <f>V55+X55</f>
        <v>20.043</v>
      </c>
      <c r="V55" s="232">
        <v>20.043</v>
      </c>
      <c r="W55" s="232"/>
      <c r="X55" s="243"/>
    </row>
    <row r="56" spans="3:24" ht="12.75">
      <c r="C56" s="252">
        <f>+C55+1</f>
        <v>46</v>
      </c>
      <c r="D56" s="260" t="s">
        <v>459</v>
      </c>
      <c r="E56" s="236">
        <f t="shared" si="8"/>
        <v>2052.239</v>
      </c>
      <c r="F56" s="261">
        <f t="shared" si="7"/>
        <v>464.239</v>
      </c>
      <c r="G56" s="238"/>
      <c r="H56" s="239">
        <f>L56+P56+T56+X56</f>
        <v>1588</v>
      </c>
      <c r="I56" s="240">
        <f>J56+L56</f>
        <v>813.039</v>
      </c>
      <c r="J56" s="236">
        <f>J57+J60+J61+J62+J63+J64+J65+J66</f>
        <v>455.039</v>
      </c>
      <c r="K56" s="236"/>
      <c r="L56" s="265">
        <v>358</v>
      </c>
      <c r="M56" s="236">
        <f>N56+P56</f>
        <v>1239.2</v>
      </c>
      <c r="N56" s="238">
        <f>N63</f>
        <v>9.2</v>
      </c>
      <c r="O56" s="232"/>
      <c r="P56" s="239">
        <f>P58</f>
        <v>1230</v>
      </c>
      <c r="Q56" s="224"/>
      <c r="R56" s="232"/>
      <c r="S56" s="232"/>
      <c r="T56" s="245"/>
      <c r="U56" s="231"/>
      <c r="V56" s="232"/>
      <c r="W56" s="232"/>
      <c r="X56" s="243"/>
    </row>
    <row r="57" spans="3:24" ht="13.5" customHeight="1">
      <c r="C57" s="252">
        <f>+C56+1</f>
        <v>47</v>
      </c>
      <c r="D57" s="262" t="s">
        <v>460</v>
      </c>
      <c r="E57" s="231">
        <f t="shared" si="8"/>
        <v>1448.439</v>
      </c>
      <c r="F57" s="266">
        <f t="shared" si="7"/>
        <v>218.439</v>
      </c>
      <c r="G57" s="232"/>
      <c r="H57" s="243">
        <f>L57+P57+T57+X57</f>
        <v>1230</v>
      </c>
      <c r="I57" s="224">
        <f aca="true" t="shared" si="9" ref="I57:I62">J57+L57</f>
        <v>218.439</v>
      </c>
      <c r="J57" s="232">
        <v>218.439</v>
      </c>
      <c r="K57" s="232"/>
      <c r="L57" s="245"/>
      <c r="M57" s="231">
        <f>N57+P57</f>
        <v>1230</v>
      </c>
      <c r="N57" s="232"/>
      <c r="O57" s="232"/>
      <c r="P57" s="243">
        <v>1230</v>
      </c>
      <c r="Q57" s="224"/>
      <c r="R57" s="232"/>
      <c r="S57" s="232"/>
      <c r="T57" s="245"/>
      <c r="U57" s="231"/>
      <c r="V57" s="232"/>
      <c r="W57" s="232"/>
      <c r="X57" s="243"/>
    </row>
    <row r="58" spans="3:24" ht="13.5" customHeight="1">
      <c r="C58" s="252">
        <v>48</v>
      </c>
      <c r="D58" s="267" t="s">
        <v>461</v>
      </c>
      <c r="E58" s="231">
        <f t="shared" si="8"/>
        <v>1230</v>
      </c>
      <c r="F58" s="258"/>
      <c r="G58" s="232"/>
      <c r="H58" s="243">
        <f>L58+P58+T58+X58</f>
        <v>1230</v>
      </c>
      <c r="I58" s="224"/>
      <c r="J58" s="232"/>
      <c r="K58" s="232"/>
      <c r="L58" s="245"/>
      <c r="M58" s="231">
        <f>N58+P58</f>
        <v>1230</v>
      </c>
      <c r="N58" s="232"/>
      <c r="O58" s="232"/>
      <c r="P58" s="268">
        <v>1230</v>
      </c>
      <c r="Q58" s="224"/>
      <c r="R58" s="232"/>
      <c r="S58" s="232"/>
      <c r="T58" s="245"/>
      <c r="U58" s="231"/>
      <c r="V58" s="232"/>
      <c r="W58" s="232"/>
      <c r="X58" s="243"/>
    </row>
    <row r="59" spans="3:24" ht="12.75" customHeight="1">
      <c r="C59" s="252">
        <v>49</v>
      </c>
      <c r="D59" s="267" t="s">
        <v>462</v>
      </c>
      <c r="E59" s="231">
        <f t="shared" si="8"/>
        <v>358</v>
      </c>
      <c r="F59" s="258"/>
      <c r="G59" s="232"/>
      <c r="H59" s="243">
        <f>L59+P59+T59+X59</f>
        <v>358</v>
      </c>
      <c r="I59" s="269">
        <f t="shared" si="9"/>
        <v>358</v>
      </c>
      <c r="J59" s="232"/>
      <c r="K59" s="232"/>
      <c r="L59" s="249">
        <v>358</v>
      </c>
      <c r="M59" s="231"/>
      <c r="N59" s="232"/>
      <c r="O59" s="232"/>
      <c r="P59" s="243"/>
      <c r="Q59" s="224"/>
      <c r="R59" s="232"/>
      <c r="S59" s="232"/>
      <c r="T59" s="245"/>
      <c r="U59" s="231"/>
      <c r="V59" s="232"/>
      <c r="W59" s="232"/>
      <c r="X59" s="243"/>
    </row>
    <row r="60" spans="3:24" ht="25.5">
      <c r="C60" s="252">
        <v>50</v>
      </c>
      <c r="D60" s="270" t="s">
        <v>463</v>
      </c>
      <c r="E60" s="231">
        <f t="shared" si="8"/>
        <v>115</v>
      </c>
      <c r="F60" s="258">
        <f aca="true" t="shared" si="10" ref="F60:F83">J60+N60+R60+V60</f>
        <v>115</v>
      </c>
      <c r="G60" s="232"/>
      <c r="H60" s="243"/>
      <c r="I60" s="224">
        <f t="shared" si="9"/>
        <v>115</v>
      </c>
      <c r="J60" s="232">
        <v>115</v>
      </c>
      <c r="K60" s="232"/>
      <c r="L60" s="245"/>
      <c r="M60" s="231"/>
      <c r="N60" s="232"/>
      <c r="O60" s="232"/>
      <c r="P60" s="243"/>
      <c r="Q60" s="224"/>
      <c r="R60" s="232"/>
      <c r="S60" s="232"/>
      <c r="T60" s="245"/>
      <c r="U60" s="231"/>
      <c r="V60" s="232"/>
      <c r="W60" s="232"/>
      <c r="X60" s="243"/>
    </row>
    <row r="61" spans="3:24" ht="12.75" customHeight="1">
      <c r="C61" s="252">
        <f>+C60+1</f>
        <v>51</v>
      </c>
      <c r="D61" s="262" t="s">
        <v>464</v>
      </c>
      <c r="E61" s="231">
        <f t="shared" si="8"/>
        <v>100</v>
      </c>
      <c r="F61" s="258">
        <f t="shared" si="10"/>
        <v>100</v>
      </c>
      <c r="G61" s="232"/>
      <c r="H61" s="243"/>
      <c r="I61" s="224">
        <f t="shared" si="9"/>
        <v>100</v>
      </c>
      <c r="J61" s="232">
        <v>100</v>
      </c>
      <c r="K61" s="232"/>
      <c r="L61" s="245"/>
      <c r="M61" s="231"/>
      <c r="N61" s="232"/>
      <c r="O61" s="232"/>
      <c r="P61" s="243"/>
      <c r="Q61" s="224"/>
      <c r="R61" s="232"/>
      <c r="S61" s="232"/>
      <c r="T61" s="245"/>
      <c r="U61" s="231"/>
      <c r="V61" s="232"/>
      <c r="W61" s="232"/>
      <c r="X61" s="243"/>
    </row>
    <row r="62" spans="3:24" ht="12.75" customHeight="1">
      <c r="C62" s="252">
        <f>+C61+1</f>
        <v>52</v>
      </c>
      <c r="D62" s="254" t="s">
        <v>465</v>
      </c>
      <c r="E62" s="231">
        <f t="shared" si="8"/>
        <v>0.6</v>
      </c>
      <c r="F62" s="258">
        <f t="shared" si="10"/>
        <v>0.6</v>
      </c>
      <c r="G62" s="232"/>
      <c r="H62" s="243"/>
      <c r="I62" s="224">
        <f t="shared" si="9"/>
        <v>0.6</v>
      </c>
      <c r="J62" s="232">
        <v>0.6</v>
      </c>
      <c r="K62" s="232"/>
      <c r="L62" s="245"/>
      <c r="M62" s="231"/>
      <c r="N62" s="232"/>
      <c r="O62" s="232"/>
      <c r="P62" s="243"/>
      <c r="Q62" s="224"/>
      <c r="R62" s="232"/>
      <c r="S62" s="232"/>
      <c r="T62" s="245"/>
      <c r="U62" s="231"/>
      <c r="V62" s="232"/>
      <c r="W62" s="232"/>
      <c r="X62" s="243"/>
    </row>
    <row r="63" spans="3:24" ht="12.75" customHeight="1">
      <c r="C63" s="252">
        <f>+C62+1</f>
        <v>53</v>
      </c>
      <c r="D63" s="254" t="s">
        <v>425</v>
      </c>
      <c r="E63" s="231">
        <f t="shared" si="8"/>
        <v>9.2</v>
      </c>
      <c r="F63" s="258">
        <f t="shared" si="10"/>
        <v>9.2</v>
      </c>
      <c r="G63" s="232"/>
      <c r="H63" s="243"/>
      <c r="I63" s="224"/>
      <c r="J63" s="232"/>
      <c r="K63" s="232"/>
      <c r="L63" s="245"/>
      <c r="M63" s="231">
        <f>N63+P63</f>
        <v>9.2</v>
      </c>
      <c r="N63" s="232">
        <v>9.2</v>
      </c>
      <c r="O63" s="232"/>
      <c r="P63" s="243"/>
      <c r="Q63" s="224"/>
      <c r="R63" s="232"/>
      <c r="S63" s="232"/>
      <c r="T63" s="245"/>
      <c r="U63" s="231"/>
      <c r="V63" s="232"/>
      <c r="W63" s="232"/>
      <c r="X63" s="243"/>
    </row>
    <row r="64" spans="3:24" ht="12.75" customHeight="1">
      <c r="C64" s="252">
        <f>+C63+1</f>
        <v>54</v>
      </c>
      <c r="D64" s="254" t="s">
        <v>466</v>
      </c>
      <c r="E64" s="231">
        <f t="shared" si="8"/>
        <v>15</v>
      </c>
      <c r="F64" s="258">
        <f t="shared" si="10"/>
        <v>15</v>
      </c>
      <c r="G64" s="232"/>
      <c r="H64" s="243"/>
      <c r="I64" s="224">
        <f aca="true" t="shared" si="11" ref="I64:I76">J64+L64</f>
        <v>15</v>
      </c>
      <c r="J64" s="232">
        <v>15</v>
      </c>
      <c r="K64" s="232"/>
      <c r="L64" s="245"/>
      <c r="M64" s="231"/>
      <c r="N64" s="232"/>
      <c r="O64" s="232"/>
      <c r="P64" s="243"/>
      <c r="Q64" s="224"/>
      <c r="R64" s="232"/>
      <c r="S64" s="232"/>
      <c r="T64" s="245"/>
      <c r="U64" s="231"/>
      <c r="V64" s="232"/>
      <c r="W64" s="232"/>
      <c r="X64" s="243"/>
    </row>
    <row r="65" spans="3:24" ht="12.75" customHeight="1">
      <c r="C65" s="252">
        <v>55</v>
      </c>
      <c r="D65" s="254" t="s">
        <v>467</v>
      </c>
      <c r="E65" s="231">
        <f t="shared" si="8"/>
        <v>1</v>
      </c>
      <c r="F65" s="258">
        <f t="shared" si="10"/>
        <v>1</v>
      </c>
      <c r="G65" s="232"/>
      <c r="H65" s="243"/>
      <c r="I65" s="224">
        <f t="shared" si="11"/>
        <v>1</v>
      </c>
      <c r="J65" s="232">
        <v>1</v>
      </c>
      <c r="K65" s="244"/>
      <c r="L65" s="245"/>
      <c r="M65" s="231"/>
      <c r="N65" s="232"/>
      <c r="O65" s="232"/>
      <c r="P65" s="243"/>
      <c r="Q65" s="224"/>
      <c r="R65" s="232"/>
      <c r="S65" s="232"/>
      <c r="T65" s="245"/>
      <c r="U65" s="231"/>
      <c r="V65" s="232"/>
      <c r="W65" s="232"/>
      <c r="X65" s="243"/>
    </row>
    <row r="66" spans="3:24" ht="12.75" customHeight="1">
      <c r="C66" s="252">
        <v>56</v>
      </c>
      <c r="D66" s="254" t="s">
        <v>468</v>
      </c>
      <c r="E66" s="231">
        <f t="shared" si="8"/>
        <v>5</v>
      </c>
      <c r="F66" s="258">
        <f t="shared" si="10"/>
        <v>5</v>
      </c>
      <c r="G66" s="232"/>
      <c r="H66" s="243"/>
      <c r="I66" s="224">
        <f t="shared" si="11"/>
        <v>5</v>
      </c>
      <c r="J66" s="232">
        <v>5</v>
      </c>
      <c r="K66" s="244"/>
      <c r="L66" s="245"/>
      <c r="M66" s="231"/>
      <c r="N66" s="232"/>
      <c r="O66" s="232"/>
      <c r="P66" s="243"/>
      <c r="Q66" s="224"/>
      <c r="R66" s="232"/>
      <c r="S66" s="232"/>
      <c r="T66" s="245"/>
      <c r="U66" s="231"/>
      <c r="V66" s="232"/>
      <c r="W66" s="232"/>
      <c r="X66" s="243"/>
    </row>
    <row r="67" spans="3:24" ht="12.75" customHeight="1">
      <c r="C67" s="252">
        <v>57</v>
      </c>
      <c r="D67" s="263" t="s">
        <v>469</v>
      </c>
      <c r="E67" s="236">
        <f t="shared" si="8"/>
        <v>90.5</v>
      </c>
      <c r="F67" s="261">
        <f t="shared" si="10"/>
        <v>90.5</v>
      </c>
      <c r="G67" s="238"/>
      <c r="H67" s="239"/>
      <c r="I67" s="240">
        <f t="shared" si="11"/>
        <v>90.5</v>
      </c>
      <c r="J67" s="238">
        <f>SUM(J68:J70)</f>
        <v>90.5</v>
      </c>
      <c r="K67" s="232"/>
      <c r="L67" s="245"/>
      <c r="M67" s="231"/>
      <c r="N67" s="232"/>
      <c r="O67" s="232"/>
      <c r="P67" s="243"/>
      <c r="Q67" s="224"/>
      <c r="R67" s="232"/>
      <c r="S67" s="232"/>
      <c r="T67" s="245"/>
      <c r="U67" s="231"/>
      <c r="V67" s="232"/>
      <c r="W67" s="232"/>
      <c r="X67" s="243"/>
    </row>
    <row r="68" spans="3:24" ht="12.75" customHeight="1">
      <c r="C68" s="252">
        <f aca="true" t="shared" si="12" ref="C68:C78">+C67+1</f>
        <v>58</v>
      </c>
      <c r="D68" s="254" t="s">
        <v>470</v>
      </c>
      <c r="E68" s="231">
        <f t="shared" si="8"/>
        <v>48</v>
      </c>
      <c r="F68" s="258">
        <f t="shared" si="10"/>
        <v>48</v>
      </c>
      <c r="G68" s="232"/>
      <c r="H68" s="243"/>
      <c r="I68" s="224">
        <f t="shared" si="11"/>
        <v>48</v>
      </c>
      <c r="J68" s="232">
        <v>48</v>
      </c>
      <c r="K68" s="232"/>
      <c r="L68" s="245"/>
      <c r="M68" s="231"/>
      <c r="N68" s="232"/>
      <c r="O68" s="232"/>
      <c r="P68" s="243"/>
      <c r="Q68" s="224"/>
      <c r="R68" s="232"/>
      <c r="S68" s="232"/>
      <c r="T68" s="245"/>
      <c r="U68" s="231"/>
      <c r="V68" s="232"/>
      <c r="W68" s="232"/>
      <c r="X68" s="243"/>
    </row>
    <row r="69" spans="3:24" ht="25.5" customHeight="1">
      <c r="C69" s="252">
        <f t="shared" si="12"/>
        <v>59</v>
      </c>
      <c r="D69" s="254" t="s">
        <v>471</v>
      </c>
      <c r="E69" s="231">
        <f t="shared" si="8"/>
        <v>30</v>
      </c>
      <c r="F69" s="258">
        <f t="shared" si="10"/>
        <v>30</v>
      </c>
      <c r="G69" s="232"/>
      <c r="H69" s="243"/>
      <c r="I69" s="224">
        <f t="shared" si="11"/>
        <v>30</v>
      </c>
      <c r="J69" s="232">
        <v>30</v>
      </c>
      <c r="K69" s="232"/>
      <c r="L69" s="245"/>
      <c r="M69" s="231"/>
      <c r="N69" s="232"/>
      <c r="O69" s="232"/>
      <c r="P69" s="243"/>
      <c r="Q69" s="224"/>
      <c r="R69" s="232"/>
      <c r="S69" s="232"/>
      <c r="T69" s="245"/>
      <c r="U69" s="231"/>
      <c r="V69" s="232"/>
      <c r="W69" s="232"/>
      <c r="X69" s="243"/>
    </row>
    <row r="70" spans="3:24" ht="12.75" customHeight="1">
      <c r="C70" s="252">
        <f t="shared" si="12"/>
        <v>60</v>
      </c>
      <c r="D70" s="254" t="s">
        <v>472</v>
      </c>
      <c r="E70" s="231">
        <f t="shared" si="8"/>
        <v>12.5</v>
      </c>
      <c r="F70" s="258">
        <f t="shared" si="10"/>
        <v>12.5</v>
      </c>
      <c r="G70" s="232"/>
      <c r="H70" s="243"/>
      <c r="I70" s="224">
        <f t="shared" si="11"/>
        <v>12.5</v>
      </c>
      <c r="J70" s="232">
        <v>12.5</v>
      </c>
      <c r="K70" s="232"/>
      <c r="L70" s="245"/>
      <c r="M70" s="231"/>
      <c r="N70" s="232"/>
      <c r="O70" s="232"/>
      <c r="P70" s="243"/>
      <c r="Q70" s="224"/>
      <c r="R70" s="232"/>
      <c r="S70" s="232"/>
      <c r="T70" s="245"/>
      <c r="U70" s="231"/>
      <c r="V70" s="232"/>
      <c r="W70" s="232"/>
      <c r="X70" s="243"/>
    </row>
    <row r="71" spans="3:24" ht="12.75" customHeight="1">
      <c r="C71" s="252">
        <f t="shared" si="12"/>
        <v>61</v>
      </c>
      <c r="D71" s="263" t="s">
        <v>473</v>
      </c>
      <c r="E71" s="236">
        <f t="shared" si="8"/>
        <v>134.3</v>
      </c>
      <c r="F71" s="261">
        <f t="shared" si="10"/>
        <v>134.3</v>
      </c>
      <c r="G71" s="238"/>
      <c r="H71" s="239"/>
      <c r="I71" s="240">
        <f t="shared" si="11"/>
        <v>134.3</v>
      </c>
      <c r="J71" s="238">
        <f>SUM(J72:J76)</f>
        <v>134.3</v>
      </c>
      <c r="K71" s="232"/>
      <c r="L71" s="245"/>
      <c r="M71" s="231"/>
      <c r="N71" s="232"/>
      <c r="O71" s="232"/>
      <c r="P71" s="243"/>
      <c r="Q71" s="224"/>
      <c r="R71" s="232"/>
      <c r="S71" s="232"/>
      <c r="T71" s="245"/>
      <c r="U71" s="236"/>
      <c r="V71" s="238"/>
      <c r="W71" s="232"/>
      <c r="X71" s="243"/>
    </row>
    <row r="72" spans="3:24" ht="12.75" customHeight="1">
      <c r="C72" s="252">
        <f t="shared" si="12"/>
        <v>62</v>
      </c>
      <c r="D72" s="254" t="s">
        <v>474</v>
      </c>
      <c r="E72" s="231">
        <f t="shared" si="8"/>
        <v>1.4</v>
      </c>
      <c r="F72" s="258">
        <f t="shared" si="10"/>
        <v>1.4</v>
      </c>
      <c r="G72" s="232"/>
      <c r="H72" s="243"/>
      <c r="I72" s="224">
        <f t="shared" si="11"/>
        <v>1.4</v>
      </c>
      <c r="J72" s="232">
        <v>1.4</v>
      </c>
      <c r="K72" s="232"/>
      <c r="L72" s="245"/>
      <c r="M72" s="231"/>
      <c r="N72" s="232"/>
      <c r="O72" s="232"/>
      <c r="P72" s="243"/>
      <c r="Q72" s="224"/>
      <c r="R72" s="232"/>
      <c r="S72" s="232"/>
      <c r="T72" s="245"/>
      <c r="U72" s="231"/>
      <c r="V72" s="232"/>
      <c r="W72" s="232"/>
      <c r="X72" s="243"/>
    </row>
    <row r="73" spans="3:24" ht="12.75" customHeight="1">
      <c r="C73" s="252">
        <f t="shared" si="12"/>
        <v>63</v>
      </c>
      <c r="D73" s="254" t="s">
        <v>475</v>
      </c>
      <c r="E73" s="231">
        <f t="shared" si="8"/>
        <v>1.4</v>
      </c>
      <c r="F73" s="258">
        <f t="shared" si="10"/>
        <v>1.4</v>
      </c>
      <c r="G73" s="232"/>
      <c r="H73" s="243"/>
      <c r="I73" s="224">
        <f t="shared" si="11"/>
        <v>1.4</v>
      </c>
      <c r="J73" s="232">
        <v>1.4</v>
      </c>
      <c r="K73" s="232"/>
      <c r="L73" s="245"/>
      <c r="M73" s="231"/>
      <c r="N73" s="232"/>
      <c r="O73" s="232"/>
      <c r="P73" s="243"/>
      <c r="Q73" s="224"/>
      <c r="R73" s="232"/>
      <c r="S73" s="232"/>
      <c r="T73" s="245"/>
      <c r="U73" s="231"/>
      <c r="V73" s="232"/>
      <c r="W73" s="232"/>
      <c r="X73" s="243"/>
    </row>
    <row r="74" spans="3:24" ht="12.75" customHeight="1">
      <c r="C74" s="252">
        <f t="shared" si="12"/>
        <v>64</v>
      </c>
      <c r="D74" s="254" t="s">
        <v>476</v>
      </c>
      <c r="E74" s="231">
        <f t="shared" si="8"/>
        <v>11.5</v>
      </c>
      <c r="F74" s="258">
        <f t="shared" si="10"/>
        <v>11.5</v>
      </c>
      <c r="G74" s="232"/>
      <c r="H74" s="243"/>
      <c r="I74" s="224">
        <f t="shared" si="11"/>
        <v>11.5</v>
      </c>
      <c r="J74" s="232">
        <v>11.5</v>
      </c>
      <c r="K74" s="232"/>
      <c r="L74" s="245"/>
      <c r="M74" s="231"/>
      <c r="N74" s="232"/>
      <c r="O74" s="232"/>
      <c r="P74" s="243"/>
      <c r="Q74" s="224"/>
      <c r="R74" s="232"/>
      <c r="S74" s="232"/>
      <c r="T74" s="245"/>
      <c r="U74" s="231"/>
      <c r="V74" s="232"/>
      <c r="W74" s="232"/>
      <c r="X74" s="243"/>
    </row>
    <row r="75" spans="3:24" ht="12.75" customHeight="1">
      <c r="C75" s="252">
        <f t="shared" si="12"/>
        <v>65</v>
      </c>
      <c r="D75" s="254" t="s">
        <v>477</v>
      </c>
      <c r="E75" s="231">
        <f t="shared" si="8"/>
        <v>12</v>
      </c>
      <c r="F75" s="258">
        <f t="shared" si="10"/>
        <v>12</v>
      </c>
      <c r="G75" s="232"/>
      <c r="H75" s="243"/>
      <c r="I75" s="224">
        <f t="shared" si="11"/>
        <v>12</v>
      </c>
      <c r="J75" s="232">
        <v>12</v>
      </c>
      <c r="K75" s="232"/>
      <c r="L75" s="245"/>
      <c r="M75" s="231"/>
      <c r="N75" s="232"/>
      <c r="O75" s="232"/>
      <c r="P75" s="243"/>
      <c r="Q75" s="224"/>
      <c r="R75" s="232"/>
      <c r="S75" s="232"/>
      <c r="T75" s="245"/>
      <c r="U75" s="231"/>
      <c r="V75" s="232"/>
      <c r="W75" s="232"/>
      <c r="X75" s="243"/>
    </row>
    <row r="76" spans="3:24" ht="12.75" customHeight="1">
      <c r="C76" s="252">
        <f t="shared" si="12"/>
        <v>66</v>
      </c>
      <c r="D76" s="264" t="s">
        <v>478</v>
      </c>
      <c r="E76" s="231">
        <f t="shared" si="8"/>
        <v>108</v>
      </c>
      <c r="F76" s="258">
        <f t="shared" si="10"/>
        <v>108</v>
      </c>
      <c r="G76" s="232"/>
      <c r="H76" s="243"/>
      <c r="I76" s="224">
        <f t="shared" si="11"/>
        <v>108</v>
      </c>
      <c r="J76" s="244">
        <v>108</v>
      </c>
      <c r="K76" s="232"/>
      <c r="L76" s="245"/>
      <c r="M76" s="231"/>
      <c r="N76" s="232"/>
      <c r="O76" s="232"/>
      <c r="P76" s="243"/>
      <c r="Q76" s="224"/>
      <c r="R76" s="232"/>
      <c r="S76" s="232"/>
      <c r="T76" s="245"/>
      <c r="U76" s="221"/>
      <c r="V76" s="232"/>
      <c r="W76" s="232"/>
      <c r="X76" s="243"/>
    </row>
    <row r="77" spans="3:24" ht="12.75">
      <c r="C77" s="252">
        <f t="shared" si="12"/>
        <v>67</v>
      </c>
      <c r="D77" s="250" t="s">
        <v>479</v>
      </c>
      <c r="E77" s="236">
        <f t="shared" si="8"/>
        <v>287</v>
      </c>
      <c r="F77" s="261">
        <f t="shared" si="10"/>
        <v>287</v>
      </c>
      <c r="G77" s="238"/>
      <c r="H77" s="239"/>
      <c r="I77" s="240">
        <f>J77+L77</f>
        <v>287</v>
      </c>
      <c r="J77" s="238">
        <f>J78+J79</f>
        <v>287</v>
      </c>
      <c r="K77" s="232"/>
      <c r="L77" s="245"/>
      <c r="M77" s="231"/>
      <c r="N77" s="232"/>
      <c r="O77" s="232"/>
      <c r="P77" s="243"/>
      <c r="Q77" s="224"/>
      <c r="R77" s="232"/>
      <c r="S77" s="232"/>
      <c r="T77" s="245"/>
      <c r="U77" s="231"/>
      <c r="V77" s="232"/>
      <c r="W77" s="232"/>
      <c r="X77" s="243"/>
    </row>
    <row r="78" spans="3:24" ht="12.75" customHeight="1">
      <c r="C78" s="252">
        <f t="shared" si="12"/>
        <v>68</v>
      </c>
      <c r="D78" s="262" t="s">
        <v>480</v>
      </c>
      <c r="E78" s="231">
        <f t="shared" si="8"/>
        <v>180</v>
      </c>
      <c r="F78" s="258">
        <f t="shared" si="10"/>
        <v>180</v>
      </c>
      <c r="G78" s="232"/>
      <c r="H78" s="243"/>
      <c r="I78" s="224">
        <f>J78+L78</f>
        <v>180</v>
      </c>
      <c r="J78" s="232">
        <v>180</v>
      </c>
      <c r="K78" s="232"/>
      <c r="L78" s="245"/>
      <c r="M78" s="231"/>
      <c r="N78" s="232"/>
      <c r="O78" s="232"/>
      <c r="P78" s="243"/>
      <c r="Q78" s="224"/>
      <c r="R78" s="232"/>
      <c r="S78" s="232"/>
      <c r="T78" s="245"/>
      <c r="U78" s="231"/>
      <c r="V78" s="232"/>
      <c r="W78" s="232"/>
      <c r="X78" s="243"/>
    </row>
    <row r="79" spans="3:24" ht="26.25" customHeight="1">
      <c r="C79" s="252">
        <v>69</v>
      </c>
      <c r="D79" s="271" t="s">
        <v>481</v>
      </c>
      <c r="E79" s="231">
        <f t="shared" si="8"/>
        <v>107</v>
      </c>
      <c r="F79" s="258">
        <f t="shared" si="10"/>
        <v>107</v>
      </c>
      <c r="G79" s="232"/>
      <c r="H79" s="243"/>
      <c r="I79" s="224">
        <f>J79+L79</f>
        <v>107</v>
      </c>
      <c r="J79" s="232">
        <v>107</v>
      </c>
      <c r="K79" s="232"/>
      <c r="L79" s="245"/>
      <c r="M79" s="231"/>
      <c r="N79" s="232"/>
      <c r="O79" s="232"/>
      <c r="P79" s="243"/>
      <c r="Q79" s="224"/>
      <c r="R79" s="232"/>
      <c r="S79" s="232"/>
      <c r="T79" s="245"/>
      <c r="U79" s="231"/>
      <c r="V79" s="232"/>
      <c r="W79" s="232"/>
      <c r="X79" s="243"/>
    </row>
    <row r="80" spans="3:24" ht="12.75">
      <c r="C80" s="252">
        <v>70</v>
      </c>
      <c r="D80" s="250" t="s">
        <v>482</v>
      </c>
      <c r="E80" s="236">
        <f t="shared" si="8"/>
        <v>275.5</v>
      </c>
      <c r="F80" s="261">
        <f t="shared" si="10"/>
        <v>275.5</v>
      </c>
      <c r="G80" s="238"/>
      <c r="H80" s="239"/>
      <c r="I80" s="240">
        <f>J80+L80</f>
        <v>12.5</v>
      </c>
      <c r="J80" s="238">
        <f>J81+J82</f>
        <v>12.5</v>
      </c>
      <c r="K80" s="238"/>
      <c r="L80" s="241"/>
      <c r="M80" s="236">
        <f>M81+M82</f>
        <v>263</v>
      </c>
      <c r="N80" s="238">
        <f>N81+N82</f>
        <v>263</v>
      </c>
      <c r="O80" s="232"/>
      <c r="P80" s="243"/>
      <c r="Q80" s="224"/>
      <c r="R80" s="232"/>
      <c r="S80" s="232"/>
      <c r="T80" s="245"/>
      <c r="U80" s="231"/>
      <c r="V80" s="232"/>
      <c r="W80" s="232"/>
      <c r="X80" s="243"/>
    </row>
    <row r="81" spans="3:24" ht="12.75">
      <c r="C81" s="252">
        <f>+C80+1</f>
        <v>71</v>
      </c>
      <c r="D81" s="262" t="s">
        <v>483</v>
      </c>
      <c r="E81" s="231">
        <f t="shared" si="8"/>
        <v>263</v>
      </c>
      <c r="F81" s="258">
        <f t="shared" si="10"/>
        <v>263</v>
      </c>
      <c r="G81" s="232"/>
      <c r="H81" s="243"/>
      <c r="I81" s="224"/>
      <c r="J81" s="232"/>
      <c r="K81" s="232"/>
      <c r="L81" s="245"/>
      <c r="M81" s="231">
        <f>N81+P81</f>
        <v>263</v>
      </c>
      <c r="N81" s="232">
        <v>263</v>
      </c>
      <c r="O81" s="232"/>
      <c r="P81" s="243"/>
      <c r="Q81" s="224"/>
      <c r="R81" s="232"/>
      <c r="S81" s="232"/>
      <c r="T81" s="245"/>
      <c r="U81" s="231"/>
      <c r="V81" s="232"/>
      <c r="W81" s="232"/>
      <c r="X81" s="243"/>
    </row>
    <row r="82" spans="3:24" ht="14.25" customHeight="1">
      <c r="C82" s="252">
        <f>+C81+1</f>
        <v>72</v>
      </c>
      <c r="D82" s="262" t="s">
        <v>484</v>
      </c>
      <c r="E82" s="231">
        <f t="shared" si="8"/>
        <v>12.5</v>
      </c>
      <c r="F82" s="258">
        <f t="shared" si="10"/>
        <v>12.5</v>
      </c>
      <c r="G82" s="232"/>
      <c r="H82" s="243"/>
      <c r="I82" s="224">
        <f>J82+L82</f>
        <v>12.5</v>
      </c>
      <c r="J82" s="232">
        <v>12.5</v>
      </c>
      <c r="K82" s="232"/>
      <c r="L82" s="245"/>
      <c r="M82" s="231"/>
      <c r="N82" s="232"/>
      <c r="O82" s="232"/>
      <c r="P82" s="243"/>
      <c r="Q82" s="224"/>
      <c r="R82" s="232"/>
      <c r="S82" s="232"/>
      <c r="T82" s="245"/>
      <c r="U82" s="231"/>
      <c r="V82" s="232"/>
      <c r="W82" s="232"/>
      <c r="X82" s="243"/>
    </row>
    <row r="83" spans="3:24" ht="12.75">
      <c r="C83" s="252">
        <v>74</v>
      </c>
      <c r="D83" s="250" t="s">
        <v>485</v>
      </c>
      <c r="E83" s="236">
        <f t="shared" si="8"/>
        <v>702.693</v>
      </c>
      <c r="F83" s="261">
        <f t="shared" si="10"/>
        <v>702.693</v>
      </c>
      <c r="G83" s="238">
        <f>K83+O83+S83+W83</f>
        <v>169.075</v>
      </c>
      <c r="H83" s="239"/>
      <c r="I83" s="240">
        <f>J83+L83</f>
        <v>547.007</v>
      </c>
      <c r="J83" s="238">
        <f>SUM(J84:J95)</f>
        <v>547.007</v>
      </c>
      <c r="K83" s="238">
        <f>SUM(K84:K95)</f>
        <v>107.163</v>
      </c>
      <c r="L83" s="245"/>
      <c r="M83" s="231"/>
      <c r="N83" s="232"/>
      <c r="O83" s="232"/>
      <c r="P83" s="243"/>
      <c r="Q83" s="240">
        <f>+R83+T83</f>
        <v>155.686</v>
      </c>
      <c r="R83" s="238">
        <f>+R87+R88+R89+R94+R95</f>
        <v>155.686</v>
      </c>
      <c r="S83" s="238">
        <f>+S87+S88+S89+S94+S95</f>
        <v>61.912000000000006</v>
      </c>
      <c r="T83" s="245"/>
      <c r="U83" s="231"/>
      <c r="V83" s="232"/>
      <c r="W83" s="232"/>
      <c r="X83" s="243"/>
    </row>
    <row r="84" spans="3:24" ht="12.75">
      <c r="C84" s="252">
        <v>75</v>
      </c>
      <c r="D84" s="230" t="s">
        <v>486</v>
      </c>
      <c r="E84" s="231">
        <f aca="true" t="shared" si="13" ref="E84:G104">I84+M84+Q84+U84</f>
        <v>15</v>
      </c>
      <c r="F84" s="258">
        <f t="shared" si="13"/>
        <v>15</v>
      </c>
      <c r="G84" s="232"/>
      <c r="H84" s="243"/>
      <c r="I84" s="224">
        <f>J84+L84</f>
        <v>15</v>
      </c>
      <c r="J84" s="232">
        <v>15</v>
      </c>
      <c r="K84" s="232"/>
      <c r="L84" s="245"/>
      <c r="M84" s="231"/>
      <c r="N84" s="232"/>
      <c r="O84" s="232"/>
      <c r="P84" s="243"/>
      <c r="Q84" s="224"/>
      <c r="R84" s="232"/>
      <c r="S84" s="232"/>
      <c r="T84" s="245"/>
      <c r="U84" s="231"/>
      <c r="V84" s="232"/>
      <c r="W84" s="232"/>
      <c r="X84" s="243"/>
    </row>
    <row r="85" spans="3:24" ht="12.75">
      <c r="C85" s="252">
        <f>+C84+1</f>
        <v>76</v>
      </c>
      <c r="D85" s="272" t="s">
        <v>487</v>
      </c>
      <c r="E85" s="231">
        <f t="shared" si="13"/>
        <v>3</v>
      </c>
      <c r="F85" s="258">
        <f t="shared" si="13"/>
        <v>3</v>
      </c>
      <c r="G85" s="232"/>
      <c r="H85" s="243"/>
      <c r="I85" s="224">
        <f>J85+L85</f>
        <v>3</v>
      </c>
      <c r="J85" s="232">
        <v>3</v>
      </c>
      <c r="K85" s="232"/>
      <c r="L85" s="245"/>
      <c r="M85" s="231"/>
      <c r="N85" s="232"/>
      <c r="O85" s="232"/>
      <c r="P85" s="243"/>
      <c r="Q85" s="224"/>
      <c r="R85" s="232"/>
      <c r="S85" s="232"/>
      <c r="T85" s="245"/>
      <c r="U85" s="231"/>
      <c r="V85" s="232"/>
      <c r="W85" s="232"/>
      <c r="X85" s="243"/>
    </row>
    <row r="86" spans="3:24" ht="12.75">
      <c r="C86" s="252">
        <f>+C85+1</f>
        <v>77</v>
      </c>
      <c r="D86" s="272" t="s">
        <v>488</v>
      </c>
      <c r="E86" s="231">
        <f t="shared" si="13"/>
        <v>343</v>
      </c>
      <c r="F86" s="258">
        <f t="shared" si="13"/>
        <v>343</v>
      </c>
      <c r="G86" s="232"/>
      <c r="H86" s="243"/>
      <c r="I86" s="224">
        <f>J86+L86</f>
        <v>343</v>
      </c>
      <c r="J86" s="232">
        <v>343</v>
      </c>
      <c r="K86" s="232"/>
      <c r="L86" s="245"/>
      <c r="M86" s="231"/>
      <c r="N86" s="232"/>
      <c r="O86" s="232"/>
      <c r="P86" s="243"/>
      <c r="Q86" s="224"/>
      <c r="R86" s="232"/>
      <c r="S86" s="232"/>
      <c r="T86" s="245"/>
      <c r="U86" s="231"/>
      <c r="V86" s="232"/>
      <c r="W86" s="232"/>
      <c r="X86" s="243"/>
    </row>
    <row r="87" spans="3:24" ht="12.75">
      <c r="C87" s="252">
        <f>+C86+1</f>
        <v>78</v>
      </c>
      <c r="D87" s="273" t="s">
        <v>489</v>
      </c>
      <c r="E87" s="231">
        <f t="shared" si="13"/>
        <v>6.1</v>
      </c>
      <c r="F87" s="258">
        <f t="shared" si="13"/>
        <v>6.1</v>
      </c>
      <c r="G87" s="232">
        <f>K87+O87+S87+W87</f>
        <v>4.7</v>
      </c>
      <c r="H87" s="243"/>
      <c r="I87" s="224"/>
      <c r="J87" s="232"/>
      <c r="K87" s="232"/>
      <c r="L87" s="245"/>
      <c r="M87" s="231"/>
      <c r="N87" s="232"/>
      <c r="O87" s="232"/>
      <c r="P87" s="243"/>
      <c r="Q87" s="224">
        <f>+R87</f>
        <v>6.1</v>
      </c>
      <c r="R87" s="232">
        <v>6.1</v>
      </c>
      <c r="S87" s="232">
        <v>4.7</v>
      </c>
      <c r="T87" s="245"/>
      <c r="U87" s="231"/>
      <c r="V87" s="232"/>
      <c r="W87" s="232"/>
      <c r="X87" s="243"/>
    </row>
    <row r="88" spans="3:24" ht="12.75">
      <c r="C88" s="252">
        <v>79</v>
      </c>
      <c r="D88" s="272" t="s">
        <v>490</v>
      </c>
      <c r="E88" s="231">
        <f t="shared" si="13"/>
        <v>63</v>
      </c>
      <c r="F88" s="258">
        <f t="shared" si="13"/>
        <v>63</v>
      </c>
      <c r="G88" s="232">
        <f>K88+O88+S88+W88</f>
        <v>48.1</v>
      </c>
      <c r="H88" s="243"/>
      <c r="I88" s="224"/>
      <c r="J88" s="232"/>
      <c r="K88" s="232"/>
      <c r="L88" s="245"/>
      <c r="M88" s="231"/>
      <c r="N88" s="232"/>
      <c r="O88" s="232"/>
      <c r="P88" s="243"/>
      <c r="Q88" s="224">
        <f>+R88</f>
        <v>63</v>
      </c>
      <c r="R88" s="232">
        <v>63</v>
      </c>
      <c r="S88" s="232">
        <v>48.1</v>
      </c>
      <c r="T88" s="245"/>
      <c r="U88" s="231"/>
      <c r="V88" s="232"/>
      <c r="W88" s="232"/>
      <c r="X88" s="243"/>
    </row>
    <row r="89" spans="3:24" ht="12.75">
      <c r="C89" s="252">
        <v>80</v>
      </c>
      <c r="D89" s="272" t="s">
        <v>491</v>
      </c>
      <c r="E89" s="231">
        <f>I89+M89+Q89+U89</f>
        <v>79.15</v>
      </c>
      <c r="F89" s="258">
        <f>J89+N89+R89+V89</f>
        <v>79.15</v>
      </c>
      <c r="G89" s="232">
        <f>K89+O89+S89+W89</f>
        <v>4.124</v>
      </c>
      <c r="H89" s="243"/>
      <c r="I89" s="224"/>
      <c r="J89" s="232"/>
      <c r="K89" s="232"/>
      <c r="L89" s="245"/>
      <c r="M89" s="231"/>
      <c r="N89" s="232"/>
      <c r="O89" s="232"/>
      <c r="P89" s="243"/>
      <c r="Q89" s="224">
        <f>+R89</f>
        <v>79.15</v>
      </c>
      <c r="R89" s="232">
        <v>79.15</v>
      </c>
      <c r="S89" s="232">
        <v>4.124</v>
      </c>
      <c r="T89" s="245"/>
      <c r="U89" s="231"/>
      <c r="V89" s="232"/>
      <c r="W89" s="232"/>
      <c r="X89" s="243"/>
    </row>
    <row r="90" spans="3:24" ht="12.75">
      <c r="C90" s="252">
        <v>81</v>
      </c>
      <c r="D90" s="230" t="s">
        <v>492</v>
      </c>
      <c r="E90" s="231">
        <f t="shared" si="13"/>
        <v>4.9</v>
      </c>
      <c r="F90" s="258">
        <f t="shared" si="13"/>
        <v>4.9</v>
      </c>
      <c r="G90" s="232"/>
      <c r="H90" s="243"/>
      <c r="I90" s="224">
        <f aca="true" t="shared" si="14" ref="I90:I105">J90+L90</f>
        <v>4.9</v>
      </c>
      <c r="J90" s="232">
        <v>4.9</v>
      </c>
      <c r="K90" s="232"/>
      <c r="L90" s="245"/>
      <c r="M90" s="231"/>
      <c r="N90" s="232"/>
      <c r="O90" s="232"/>
      <c r="P90" s="243"/>
      <c r="Q90" s="224"/>
      <c r="R90" s="232"/>
      <c r="S90" s="232"/>
      <c r="T90" s="245"/>
      <c r="U90" s="231"/>
      <c r="V90" s="232"/>
      <c r="W90" s="232"/>
      <c r="X90" s="243"/>
    </row>
    <row r="91" spans="3:24" ht="12.75">
      <c r="C91" s="252">
        <v>83</v>
      </c>
      <c r="D91" s="273" t="s">
        <v>493</v>
      </c>
      <c r="E91" s="231">
        <f t="shared" si="13"/>
        <v>2.3</v>
      </c>
      <c r="F91" s="258">
        <f t="shared" si="13"/>
        <v>2.3</v>
      </c>
      <c r="G91" s="232"/>
      <c r="H91" s="243"/>
      <c r="I91" s="224">
        <f t="shared" si="14"/>
        <v>2.3</v>
      </c>
      <c r="J91" s="232">
        <v>2.3</v>
      </c>
      <c r="K91" s="232"/>
      <c r="L91" s="245"/>
      <c r="M91" s="231"/>
      <c r="N91" s="232"/>
      <c r="O91" s="232"/>
      <c r="P91" s="243"/>
      <c r="Q91" s="224"/>
      <c r="R91" s="232"/>
      <c r="S91" s="232"/>
      <c r="T91" s="245"/>
      <c r="U91" s="231"/>
      <c r="V91" s="232"/>
      <c r="W91" s="232"/>
      <c r="X91" s="243"/>
    </row>
    <row r="92" spans="3:24" ht="24.75" customHeight="1">
      <c r="C92" s="252">
        <v>84</v>
      </c>
      <c r="D92" s="259" t="s">
        <v>494</v>
      </c>
      <c r="E92" s="231">
        <f t="shared" si="13"/>
        <v>30</v>
      </c>
      <c r="F92" s="258">
        <f t="shared" si="13"/>
        <v>30</v>
      </c>
      <c r="G92" s="232"/>
      <c r="H92" s="243"/>
      <c r="I92" s="224">
        <f t="shared" si="14"/>
        <v>30</v>
      </c>
      <c r="J92" s="232">
        <v>30</v>
      </c>
      <c r="K92" s="232"/>
      <c r="L92" s="245"/>
      <c r="M92" s="231"/>
      <c r="N92" s="232"/>
      <c r="O92" s="232"/>
      <c r="P92" s="243"/>
      <c r="Q92" s="224"/>
      <c r="R92" s="232"/>
      <c r="S92" s="232"/>
      <c r="T92" s="245"/>
      <c r="U92" s="231"/>
      <c r="V92" s="232"/>
      <c r="W92" s="232"/>
      <c r="X92" s="243"/>
    </row>
    <row r="93" spans="3:24" ht="12.75">
      <c r="C93" s="252">
        <v>85</v>
      </c>
      <c r="D93" s="230" t="s">
        <v>495</v>
      </c>
      <c r="E93" s="231">
        <f t="shared" si="13"/>
        <v>3</v>
      </c>
      <c r="F93" s="258">
        <f t="shared" si="13"/>
        <v>3</v>
      </c>
      <c r="G93" s="232"/>
      <c r="H93" s="243"/>
      <c r="I93" s="224">
        <f t="shared" si="14"/>
        <v>3</v>
      </c>
      <c r="J93" s="232">
        <v>3</v>
      </c>
      <c r="K93" s="232"/>
      <c r="L93" s="245"/>
      <c r="M93" s="231"/>
      <c r="N93" s="232"/>
      <c r="O93" s="232"/>
      <c r="P93" s="243"/>
      <c r="Q93" s="224"/>
      <c r="R93" s="232"/>
      <c r="S93" s="232"/>
      <c r="T93" s="245"/>
      <c r="U93" s="231"/>
      <c r="V93" s="232"/>
      <c r="W93" s="232"/>
      <c r="X93" s="243"/>
    </row>
    <row r="94" spans="3:24" ht="12.75">
      <c r="C94" s="252">
        <v>86</v>
      </c>
      <c r="D94" s="230" t="s">
        <v>496</v>
      </c>
      <c r="E94" s="231">
        <f t="shared" si="13"/>
        <v>135.876</v>
      </c>
      <c r="F94" s="258">
        <f t="shared" si="13"/>
        <v>135.876</v>
      </c>
      <c r="G94" s="258">
        <f t="shared" si="13"/>
        <v>101.457</v>
      </c>
      <c r="H94" s="243"/>
      <c r="I94" s="224">
        <f t="shared" si="14"/>
        <v>128.44</v>
      </c>
      <c r="J94" s="232">
        <v>128.44</v>
      </c>
      <c r="K94" s="232">
        <v>96.469</v>
      </c>
      <c r="L94" s="245"/>
      <c r="M94" s="231"/>
      <c r="N94" s="232"/>
      <c r="O94" s="232"/>
      <c r="P94" s="243"/>
      <c r="Q94" s="224">
        <f>+R94</f>
        <v>7.436</v>
      </c>
      <c r="R94" s="232">
        <v>7.436</v>
      </c>
      <c r="S94" s="232">
        <v>4.988</v>
      </c>
      <c r="T94" s="245"/>
      <c r="U94" s="231"/>
      <c r="V94" s="232"/>
      <c r="W94" s="232"/>
      <c r="X94" s="243"/>
    </row>
    <row r="95" spans="3:24" ht="12.75">
      <c r="C95" s="252">
        <v>87</v>
      </c>
      <c r="D95" s="230" t="s">
        <v>497</v>
      </c>
      <c r="E95" s="231">
        <f t="shared" si="13"/>
        <v>17.367</v>
      </c>
      <c r="F95" s="258">
        <f t="shared" si="13"/>
        <v>17.367</v>
      </c>
      <c r="G95" s="258">
        <f t="shared" si="13"/>
        <v>10.694</v>
      </c>
      <c r="H95" s="243"/>
      <c r="I95" s="224">
        <f t="shared" si="14"/>
        <v>17.367</v>
      </c>
      <c r="J95" s="232">
        <v>17.367</v>
      </c>
      <c r="K95" s="232">
        <v>10.694</v>
      </c>
      <c r="L95" s="245"/>
      <c r="M95" s="231"/>
      <c r="N95" s="232"/>
      <c r="O95" s="232"/>
      <c r="P95" s="243"/>
      <c r="Q95" s="224"/>
      <c r="R95" s="232"/>
      <c r="S95" s="232"/>
      <c r="T95" s="245"/>
      <c r="U95" s="231"/>
      <c r="V95" s="232"/>
      <c r="W95" s="232"/>
      <c r="X95" s="243"/>
    </row>
    <row r="96" spans="3:24" ht="12.75">
      <c r="C96" s="252">
        <v>88</v>
      </c>
      <c r="D96" s="250" t="s">
        <v>94</v>
      </c>
      <c r="E96" s="236">
        <f t="shared" si="13"/>
        <v>643.893</v>
      </c>
      <c r="F96" s="261">
        <f t="shared" si="13"/>
        <v>643.893</v>
      </c>
      <c r="G96" s="238">
        <f>K96+O96+S96+W96</f>
        <v>456.726</v>
      </c>
      <c r="H96" s="239"/>
      <c r="I96" s="240">
        <f>J96+L96</f>
        <v>31.993</v>
      </c>
      <c r="J96" s="238">
        <v>31.993</v>
      </c>
      <c r="K96" s="238">
        <v>24.426</v>
      </c>
      <c r="L96" s="241"/>
      <c r="M96" s="236">
        <f>N96+P96</f>
        <v>611.9</v>
      </c>
      <c r="N96" s="238">
        <v>611.9</v>
      </c>
      <c r="O96" s="251">
        <v>432.3</v>
      </c>
      <c r="P96" s="239"/>
      <c r="Q96" s="240"/>
      <c r="R96" s="238"/>
      <c r="S96" s="238"/>
      <c r="T96" s="241"/>
      <c r="U96" s="236"/>
      <c r="V96" s="238"/>
      <c r="W96" s="238"/>
      <c r="X96" s="239"/>
    </row>
    <row r="97" spans="3:24" ht="12.75">
      <c r="C97" s="252">
        <f>+C96+1</f>
        <v>89</v>
      </c>
      <c r="D97" s="250" t="s">
        <v>122</v>
      </c>
      <c r="E97" s="236">
        <f t="shared" si="13"/>
        <v>260.46500000000003</v>
      </c>
      <c r="F97" s="261">
        <f t="shared" si="13"/>
        <v>250.123</v>
      </c>
      <c r="G97" s="238">
        <f>K97+O97+S97+W97</f>
        <v>164.131</v>
      </c>
      <c r="H97" s="239">
        <f>L97+P97+T97+X97</f>
        <v>10.341999999999999</v>
      </c>
      <c r="I97" s="240">
        <f t="shared" si="14"/>
        <v>228.465</v>
      </c>
      <c r="J97" s="238">
        <v>223.465</v>
      </c>
      <c r="K97" s="238">
        <v>158.131</v>
      </c>
      <c r="L97" s="241">
        <v>5</v>
      </c>
      <c r="M97" s="236"/>
      <c r="N97" s="238"/>
      <c r="O97" s="238"/>
      <c r="P97" s="239"/>
      <c r="Q97" s="240"/>
      <c r="R97" s="238"/>
      <c r="S97" s="238"/>
      <c r="T97" s="241"/>
      <c r="U97" s="236">
        <f aca="true" t="shared" si="15" ref="U97:U118">V97+X97</f>
        <v>32</v>
      </c>
      <c r="V97" s="238">
        <v>26.658</v>
      </c>
      <c r="W97" s="238">
        <v>6</v>
      </c>
      <c r="X97" s="239">
        <v>5.342</v>
      </c>
    </row>
    <row r="98" spans="3:24" ht="12.75">
      <c r="C98" s="252">
        <v>90</v>
      </c>
      <c r="D98" s="274" t="s">
        <v>498</v>
      </c>
      <c r="E98" s="221">
        <f t="shared" si="13"/>
        <v>2.896</v>
      </c>
      <c r="F98" s="266">
        <f t="shared" si="13"/>
        <v>2.896</v>
      </c>
      <c r="G98" s="275"/>
      <c r="H98" s="276"/>
      <c r="I98" s="222">
        <f t="shared" si="14"/>
        <v>2.896</v>
      </c>
      <c r="J98" s="275">
        <v>2.896</v>
      </c>
      <c r="K98" s="238"/>
      <c r="L98" s="241"/>
      <c r="M98" s="236"/>
      <c r="N98" s="238"/>
      <c r="O98" s="238"/>
      <c r="P98" s="239"/>
      <c r="Q98" s="240"/>
      <c r="R98" s="238"/>
      <c r="S98" s="238"/>
      <c r="T98" s="241"/>
      <c r="U98" s="236"/>
      <c r="V98" s="238"/>
      <c r="W98" s="238"/>
      <c r="X98" s="239"/>
    </row>
    <row r="99" spans="3:24" ht="12.75">
      <c r="C99" s="252">
        <v>91</v>
      </c>
      <c r="D99" s="250" t="s">
        <v>123</v>
      </c>
      <c r="E99" s="236">
        <f t="shared" si="13"/>
        <v>378.483</v>
      </c>
      <c r="F99" s="261">
        <f t="shared" si="13"/>
        <v>376.483</v>
      </c>
      <c r="G99" s="238">
        <f>K99+O99+S99+W99</f>
        <v>212.549</v>
      </c>
      <c r="H99" s="239">
        <f>L99++P99+T99+X99</f>
        <v>2</v>
      </c>
      <c r="I99" s="240">
        <f t="shared" si="14"/>
        <v>333.833</v>
      </c>
      <c r="J99" s="238">
        <v>333.833</v>
      </c>
      <c r="K99" s="238">
        <v>212.549</v>
      </c>
      <c r="L99" s="241"/>
      <c r="M99" s="231"/>
      <c r="N99" s="232"/>
      <c r="O99" s="232"/>
      <c r="P99" s="243"/>
      <c r="Q99" s="240"/>
      <c r="R99" s="232"/>
      <c r="S99" s="232"/>
      <c r="T99" s="245"/>
      <c r="U99" s="236">
        <f t="shared" si="15"/>
        <v>44.65</v>
      </c>
      <c r="V99" s="238">
        <v>42.65</v>
      </c>
      <c r="W99" s="238"/>
      <c r="X99" s="239">
        <v>2</v>
      </c>
    </row>
    <row r="100" spans="3:24" ht="12.75">
      <c r="C100" s="252">
        <v>92</v>
      </c>
      <c r="D100" s="277" t="s">
        <v>499</v>
      </c>
      <c r="E100" s="221">
        <f t="shared" si="13"/>
        <v>2.896</v>
      </c>
      <c r="F100" s="266">
        <f t="shared" si="13"/>
        <v>2.896</v>
      </c>
      <c r="G100" s="275"/>
      <c r="H100" s="276"/>
      <c r="I100" s="222">
        <f t="shared" si="14"/>
        <v>2.896</v>
      </c>
      <c r="J100" s="275">
        <v>2.896</v>
      </c>
      <c r="K100" s="238"/>
      <c r="L100" s="241"/>
      <c r="M100" s="231"/>
      <c r="N100" s="232"/>
      <c r="O100" s="232"/>
      <c r="P100" s="243"/>
      <c r="Q100" s="240"/>
      <c r="R100" s="232"/>
      <c r="S100" s="232"/>
      <c r="T100" s="245"/>
      <c r="U100" s="236"/>
      <c r="V100" s="238"/>
      <c r="W100" s="238"/>
      <c r="X100" s="239"/>
    </row>
    <row r="101" spans="3:24" ht="12.75">
      <c r="C101" s="252">
        <v>93</v>
      </c>
      <c r="D101" s="277" t="s">
        <v>642</v>
      </c>
      <c r="E101" s="221">
        <f t="shared" si="13"/>
        <v>1.1</v>
      </c>
      <c r="F101" s="266">
        <f t="shared" si="13"/>
        <v>1.1</v>
      </c>
      <c r="G101" s="275"/>
      <c r="H101" s="276"/>
      <c r="I101" s="222">
        <f t="shared" si="14"/>
        <v>1.1</v>
      </c>
      <c r="J101" s="275">
        <v>1.1</v>
      </c>
      <c r="K101" s="238"/>
      <c r="L101" s="241"/>
      <c r="M101" s="231"/>
      <c r="N101" s="232"/>
      <c r="O101" s="232"/>
      <c r="P101" s="243"/>
      <c r="Q101" s="240"/>
      <c r="R101" s="232"/>
      <c r="S101" s="232"/>
      <c r="T101" s="245"/>
      <c r="U101" s="236"/>
      <c r="V101" s="238"/>
      <c r="W101" s="238"/>
      <c r="X101" s="239"/>
    </row>
    <row r="102" spans="3:24" ht="12.75">
      <c r="C102" s="252">
        <v>94</v>
      </c>
      <c r="D102" s="278" t="s">
        <v>317</v>
      </c>
      <c r="E102" s="236">
        <f t="shared" si="13"/>
        <v>530.801</v>
      </c>
      <c r="F102" s="261">
        <f t="shared" si="13"/>
        <v>530.801</v>
      </c>
      <c r="G102" s="238">
        <f>K102+O102+S102+W102</f>
        <v>367.99899999999997</v>
      </c>
      <c r="H102" s="239"/>
      <c r="I102" s="240">
        <f t="shared" si="14"/>
        <v>525.337</v>
      </c>
      <c r="J102" s="238">
        <v>525.337</v>
      </c>
      <c r="K102" s="238">
        <v>366.118</v>
      </c>
      <c r="L102" s="241"/>
      <c r="M102" s="231"/>
      <c r="N102" s="232"/>
      <c r="O102" s="232"/>
      <c r="P102" s="243"/>
      <c r="Q102" s="311">
        <f>+R102</f>
        <v>2.464</v>
      </c>
      <c r="R102" s="280">
        <v>2.464</v>
      </c>
      <c r="S102" s="280">
        <v>1.881</v>
      </c>
      <c r="T102" s="245"/>
      <c r="U102" s="236">
        <f t="shared" si="15"/>
        <v>3</v>
      </c>
      <c r="V102" s="238">
        <v>3</v>
      </c>
      <c r="W102" s="238"/>
      <c r="X102" s="239"/>
    </row>
    <row r="103" spans="3:24" ht="12.75">
      <c r="C103" s="252">
        <f aca="true" t="shared" si="16" ref="C103:C150">+C102+1</f>
        <v>95</v>
      </c>
      <c r="D103" s="260" t="s">
        <v>500</v>
      </c>
      <c r="E103" s="236">
        <f t="shared" si="13"/>
        <v>329.242</v>
      </c>
      <c r="F103" s="261">
        <f t="shared" si="13"/>
        <v>328.242</v>
      </c>
      <c r="G103" s="238">
        <f>K103+O103+S103+W103</f>
        <v>201.37900000000002</v>
      </c>
      <c r="H103" s="239">
        <f>L103++P103+T103+X103</f>
        <v>1</v>
      </c>
      <c r="I103" s="240">
        <f t="shared" si="14"/>
        <v>309.029</v>
      </c>
      <c r="J103" s="238">
        <v>309.029</v>
      </c>
      <c r="K103" s="238">
        <v>195.762</v>
      </c>
      <c r="L103" s="241"/>
      <c r="M103" s="231"/>
      <c r="N103" s="232"/>
      <c r="O103" s="232"/>
      <c r="P103" s="243"/>
      <c r="Q103" s="311">
        <f>+R103</f>
        <v>4.213</v>
      </c>
      <c r="R103" s="280">
        <v>4.213</v>
      </c>
      <c r="S103" s="280">
        <v>3.217</v>
      </c>
      <c r="T103" s="245"/>
      <c r="U103" s="236">
        <f t="shared" si="15"/>
        <v>16</v>
      </c>
      <c r="V103" s="238">
        <v>15</v>
      </c>
      <c r="W103" s="238">
        <v>2.4</v>
      </c>
      <c r="X103" s="239">
        <v>1</v>
      </c>
    </row>
    <row r="104" spans="3:24" ht="12.75">
      <c r="C104" s="252">
        <v>96</v>
      </c>
      <c r="D104" s="279" t="s">
        <v>501</v>
      </c>
      <c r="E104" s="221">
        <f t="shared" si="13"/>
        <v>20.273</v>
      </c>
      <c r="F104" s="266">
        <f t="shared" si="13"/>
        <v>20.273</v>
      </c>
      <c r="G104" s="280"/>
      <c r="H104" s="239"/>
      <c r="I104" s="222">
        <f t="shared" si="14"/>
        <v>20.273</v>
      </c>
      <c r="J104" s="275">
        <v>20.273</v>
      </c>
      <c r="K104" s="238"/>
      <c r="L104" s="241"/>
      <c r="M104" s="231"/>
      <c r="N104" s="232"/>
      <c r="O104" s="232"/>
      <c r="P104" s="243"/>
      <c r="Q104" s="240"/>
      <c r="R104" s="232"/>
      <c r="S104" s="232"/>
      <c r="T104" s="245"/>
      <c r="U104" s="236"/>
      <c r="V104" s="238"/>
      <c r="W104" s="238"/>
      <c r="X104" s="239"/>
    </row>
    <row r="105" spans="3:24" ht="14.25" customHeight="1">
      <c r="C105" s="252">
        <v>97</v>
      </c>
      <c r="D105" s="281" t="s">
        <v>191</v>
      </c>
      <c r="E105" s="236">
        <f>I105+M105+Q105+U105</f>
        <v>370.333</v>
      </c>
      <c r="F105" s="261">
        <f>J105+N105+R105+V105</f>
        <v>370.333</v>
      </c>
      <c r="G105" s="238">
        <f>K105+O105+S105+W105</f>
        <v>244.07</v>
      </c>
      <c r="H105" s="239"/>
      <c r="I105" s="240">
        <f t="shared" si="14"/>
        <v>312.333</v>
      </c>
      <c r="J105" s="238">
        <v>312.333</v>
      </c>
      <c r="K105" s="238">
        <v>222.757</v>
      </c>
      <c r="L105" s="241"/>
      <c r="M105" s="236"/>
      <c r="N105" s="238"/>
      <c r="O105" s="238"/>
      <c r="P105" s="243"/>
      <c r="Q105" s="240"/>
      <c r="R105" s="232"/>
      <c r="S105" s="232"/>
      <c r="T105" s="245"/>
      <c r="U105" s="236">
        <f t="shared" si="15"/>
        <v>58</v>
      </c>
      <c r="V105" s="238">
        <v>58</v>
      </c>
      <c r="W105" s="238">
        <v>21.313</v>
      </c>
      <c r="X105" s="239"/>
    </row>
    <row r="106" spans="3:24" ht="12.75">
      <c r="C106" s="252">
        <f t="shared" si="16"/>
        <v>98</v>
      </c>
      <c r="D106" s="263" t="s">
        <v>126</v>
      </c>
      <c r="E106" s="236">
        <f aca="true" t="shared" si="17" ref="E106:H119">I106+M106+Q106+U106</f>
        <v>220.994</v>
      </c>
      <c r="F106" s="261">
        <f t="shared" si="17"/>
        <v>220.994</v>
      </c>
      <c r="G106" s="238">
        <f>K106+O106+S106+W106</f>
        <v>125.22800000000001</v>
      </c>
      <c r="H106" s="239"/>
      <c r="I106" s="240"/>
      <c r="J106" s="238"/>
      <c r="K106" s="238"/>
      <c r="L106" s="241"/>
      <c r="M106" s="236">
        <f>N106+P106</f>
        <v>103.3</v>
      </c>
      <c r="N106" s="238">
        <v>103.3</v>
      </c>
      <c r="O106" s="251">
        <v>58.962</v>
      </c>
      <c r="P106" s="243"/>
      <c r="Q106" s="240"/>
      <c r="R106" s="232"/>
      <c r="S106" s="232"/>
      <c r="T106" s="245"/>
      <c r="U106" s="236">
        <f t="shared" si="15"/>
        <v>117.694</v>
      </c>
      <c r="V106" s="238">
        <v>117.694</v>
      </c>
      <c r="W106" s="238">
        <v>66.266</v>
      </c>
      <c r="X106" s="243"/>
    </row>
    <row r="107" spans="3:24" ht="12.75" customHeight="1">
      <c r="C107" s="252">
        <f t="shared" si="16"/>
        <v>99</v>
      </c>
      <c r="D107" s="282" t="s">
        <v>502</v>
      </c>
      <c r="E107" s="221">
        <f t="shared" si="17"/>
        <v>112.70500000000001</v>
      </c>
      <c r="F107" s="266">
        <f t="shared" si="17"/>
        <v>112.70500000000001</v>
      </c>
      <c r="G107" s="275">
        <f>K107+O107+S107+W107</f>
        <v>68.40700000000001</v>
      </c>
      <c r="H107" s="239"/>
      <c r="I107" s="240"/>
      <c r="J107" s="232"/>
      <c r="K107" s="232"/>
      <c r="L107" s="241"/>
      <c r="M107" s="221">
        <f>N107+P107</f>
        <v>53.694</v>
      </c>
      <c r="N107" s="275">
        <v>53.694</v>
      </c>
      <c r="O107" s="275">
        <v>32.795</v>
      </c>
      <c r="P107" s="243"/>
      <c r="Q107" s="224"/>
      <c r="R107" s="232"/>
      <c r="S107" s="232"/>
      <c r="T107" s="245"/>
      <c r="U107" s="221">
        <f t="shared" si="15"/>
        <v>59.011</v>
      </c>
      <c r="V107" s="275">
        <v>59.011</v>
      </c>
      <c r="W107" s="275">
        <v>35.612</v>
      </c>
      <c r="X107" s="239"/>
    </row>
    <row r="108" spans="3:24" ht="24" customHeight="1">
      <c r="C108" s="252">
        <v>100</v>
      </c>
      <c r="D108" s="283" t="s">
        <v>213</v>
      </c>
      <c r="E108" s="236">
        <f t="shared" si="17"/>
        <v>38.649</v>
      </c>
      <c r="F108" s="261">
        <f t="shared" si="17"/>
        <v>38.649</v>
      </c>
      <c r="G108" s="238">
        <f>K108+O108+S108+W108</f>
        <v>16.354</v>
      </c>
      <c r="H108" s="239"/>
      <c r="I108" s="240">
        <f aca="true" t="shared" si="18" ref="I108:I119">J108+L108</f>
        <v>25.149</v>
      </c>
      <c r="J108" s="280">
        <v>25.149</v>
      </c>
      <c r="K108" s="280">
        <v>16.354</v>
      </c>
      <c r="L108" s="241"/>
      <c r="M108" s="236"/>
      <c r="N108" s="238"/>
      <c r="O108" s="238"/>
      <c r="P108" s="243"/>
      <c r="Q108" s="224"/>
      <c r="R108" s="232"/>
      <c r="S108" s="232"/>
      <c r="T108" s="245"/>
      <c r="U108" s="236">
        <f t="shared" si="15"/>
        <v>13.5</v>
      </c>
      <c r="V108" s="238">
        <v>13.5</v>
      </c>
      <c r="W108" s="238"/>
      <c r="X108" s="239"/>
    </row>
    <row r="109" spans="3:24" ht="12.75">
      <c r="C109" s="252">
        <v>101</v>
      </c>
      <c r="D109" s="250" t="s">
        <v>127</v>
      </c>
      <c r="E109" s="236">
        <f t="shared" si="17"/>
        <v>172.013</v>
      </c>
      <c r="F109" s="261">
        <f t="shared" si="17"/>
        <v>172.013</v>
      </c>
      <c r="G109" s="238">
        <f t="shared" si="17"/>
        <v>78.542</v>
      </c>
      <c r="H109" s="239"/>
      <c r="I109" s="240">
        <f t="shared" si="18"/>
        <v>132.049</v>
      </c>
      <c r="J109" s="238">
        <v>132.049</v>
      </c>
      <c r="K109" s="238">
        <v>65.642</v>
      </c>
      <c r="L109" s="241"/>
      <c r="M109" s="236">
        <f aca="true" t="shared" si="19" ref="M109:M118">N109+P109</f>
        <v>39.264</v>
      </c>
      <c r="N109" s="238">
        <v>39.264</v>
      </c>
      <c r="O109" s="238">
        <v>12.9</v>
      </c>
      <c r="P109" s="243"/>
      <c r="Q109" s="224"/>
      <c r="R109" s="232"/>
      <c r="S109" s="232"/>
      <c r="T109" s="245"/>
      <c r="U109" s="236">
        <f t="shared" si="15"/>
        <v>0.7</v>
      </c>
      <c r="V109" s="238">
        <v>0.7</v>
      </c>
      <c r="W109" s="238"/>
      <c r="X109" s="239"/>
    </row>
    <row r="110" spans="3:24" ht="12.75">
      <c r="C110" s="252">
        <f t="shared" si="16"/>
        <v>102</v>
      </c>
      <c r="D110" s="250" t="s">
        <v>128</v>
      </c>
      <c r="E110" s="236">
        <f t="shared" si="17"/>
        <v>148.666</v>
      </c>
      <c r="F110" s="261">
        <f t="shared" si="17"/>
        <v>148.666</v>
      </c>
      <c r="G110" s="238">
        <f t="shared" si="17"/>
        <v>88.112</v>
      </c>
      <c r="H110" s="239"/>
      <c r="I110" s="240">
        <f t="shared" si="18"/>
        <v>117.326</v>
      </c>
      <c r="J110" s="238">
        <v>117.326</v>
      </c>
      <c r="K110" s="238">
        <v>75.012</v>
      </c>
      <c r="L110" s="241"/>
      <c r="M110" s="236">
        <f t="shared" si="19"/>
        <v>29.74</v>
      </c>
      <c r="N110" s="238">
        <v>29.74</v>
      </c>
      <c r="O110" s="238">
        <v>13.1</v>
      </c>
      <c r="P110" s="243"/>
      <c r="Q110" s="240"/>
      <c r="R110" s="238"/>
      <c r="S110" s="232"/>
      <c r="T110" s="245"/>
      <c r="U110" s="236">
        <f t="shared" si="15"/>
        <v>1.6</v>
      </c>
      <c r="V110" s="238">
        <v>1.6</v>
      </c>
      <c r="W110" s="238"/>
      <c r="X110" s="239"/>
    </row>
    <row r="111" spans="3:24" ht="12.75">
      <c r="C111" s="252">
        <f t="shared" si="16"/>
        <v>103</v>
      </c>
      <c r="D111" s="250" t="s">
        <v>129</v>
      </c>
      <c r="E111" s="236">
        <f t="shared" si="17"/>
        <v>194.822</v>
      </c>
      <c r="F111" s="261">
        <f t="shared" si="17"/>
        <v>194.822</v>
      </c>
      <c r="G111" s="238">
        <f t="shared" si="17"/>
        <v>109.312</v>
      </c>
      <c r="H111" s="239"/>
      <c r="I111" s="240">
        <f t="shared" si="18"/>
        <v>158.55</v>
      </c>
      <c r="J111" s="238">
        <v>158.55</v>
      </c>
      <c r="K111" s="238">
        <v>96.012</v>
      </c>
      <c r="L111" s="241"/>
      <c r="M111" s="236">
        <f t="shared" si="19"/>
        <v>32.272</v>
      </c>
      <c r="N111" s="238">
        <v>32.272</v>
      </c>
      <c r="O111" s="238">
        <v>13.3</v>
      </c>
      <c r="P111" s="243"/>
      <c r="Q111" s="224"/>
      <c r="R111" s="232"/>
      <c r="S111" s="232"/>
      <c r="T111" s="245"/>
      <c r="U111" s="236">
        <f t="shared" si="15"/>
        <v>4</v>
      </c>
      <c r="V111" s="238">
        <v>4</v>
      </c>
      <c r="W111" s="238"/>
      <c r="X111" s="239"/>
    </row>
    <row r="112" spans="3:24" ht="12.75">
      <c r="C112" s="252">
        <f t="shared" si="16"/>
        <v>104</v>
      </c>
      <c r="D112" s="250" t="s">
        <v>130</v>
      </c>
      <c r="E112" s="236">
        <f t="shared" si="17"/>
        <v>88.963</v>
      </c>
      <c r="F112" s="261">
        <f t="shared" si="17"/>
        <v>88.963</v>
      </c>
      <c r="G112" s="238">
        <f t="shared" si="17"/>
        <v>58.476</v>
      </c>
      <c r="H112" s="239"/>
      <c r="I112" s="240">
        <f t="shared" si="18"/>
        <v>74.353</v>
      </c>
      <c r="J112" s="238">
        <v>74.353</v>
      </c>
      <c r="K112" s="238">
        <v>52.076</v>
      </c>
      <c r="L112" s="241"/>
      <c r="M112" s="236">
        <f t="shared" si="19"/>
        <v>14.56</v>
      </c>
      <c r="N112" s="238">
        <v>14.56</v>
      </c>
      <c r="O112" s="238">
        <v>6.4</v>
      </c>
      <c r="P112" s="243"/>
      <c r="Q112" s="224"/>
      <c r="R112" s="232"/>
      <c r="S112" s="232"/>
      <c r="T112" s="245"/>
      <c r="U112" s="236">
        <f t="shared" si="15"/>
        <v>0.05</v>
      </c>
      <c r="V112" s="238">
        <v>0.05</v>
      </c>
      <c r="W112" s="238"/>
      <c r="X112" s="239"/>
    </row>
    <row r="113" spans="3:24" ht="12.75">
      <c r="C113" s="252">
        <f t="shared" si="16"/>
        <v>105</v>
      </c>
      <c r="D113" s="250" t="s">
        <v>131</v>
      </c>
      <c r="E113" s="236">
        <f t="shared" si="17"/>
        <v>112.4</v>
      </c>
      <c r="F113" s="261">
        <f t="shared" si="17"/>
        <v>112.4</v>
      </c>
      <c r="G113" s="238">
        <f t="shared" si="17"/>
        <v>68.083</v>
      </c>
      <c r="H113" s="239"/>
      <c r="I113" s="240">
        <f t="shared" si="18"/>
        <v>87.792</v>
      </c>
      <c r="J113" s="238">
        <v>87.792</v>
      </c>
      <c r="K113" s="238">
        <v>57.356</v>
      </c>
      <c r="L113" s="241"/>
      <c r="M113" s="236">
        <f t="shared" si="19"/>
        <v>20.476</v>
      </c>
      <c r="N113" s="238">
        <v>20.476</v>
      </c>
      <c r="O113" s="238">
        <v>9.9</v>
      </c>
      <c r="P113" s="243"/>
      <c r="Q113" s="224"/>
      <c r="R113" s="232"/>
      <c r="S113" s="232"/>
      <c r="T113" s="245"/>
      <c r="U113" s="236">
        <f t="shared" si="15"/>
        <v>4.132</v>
      </c>
      <c r="V113" s="238">
        <v>4.132</v>
      </c>
      <c r="W113" s="238">
        <v>0.827</v>
      </c>
      <c r="X113" s="239"/>
    </row>
    <row r="114" spans="3:24" ht="12.75">
      <c r="C114" s="252">
        <f t="shared" si="16"/>
        <v>106</v>
      </c>
      <c r="D114" s="284" t="s">
        <v>132</v>
      </c>
      <c r="E114" s="236">
        <f t="shared" si="17"/>
        <v>211.632</v>
      </c>
      <c r="F114" s="261">
        <f t="shared" si="17"/>
        <v>211.632</v>
      </c>
      <c r="G114" s="238">
        <f t="shared" si="17"/>
        <v>115.926</v>
      </c>
      <c r="H114" s="239"/>
      <c r="I114" s="240">
        <f t="shared" si="18"/>
        <v>175.036</v>
      </c>
      <c r="J114" s="238">
        <v>175.036</v>
      </c>
      <c r="K114" s="238">
        <v>102.626</v>
      </c>
      <c r="L114" s="241"/>
      <c r="M114" s="236">
        <f t="shared" si="19"/>
        <v>34.796</v>
      </c>
      <c r="N114" s="238">
        <v>34.796</v>
      </c>
      <c r="O114" s="238">
        <v>13.3</v>
      </c>
      <c r="P114" s="243"/>
      <c r="Q114" s="224"/>
      <c r="R114" s="232"/>
      <c r="S114" s="232"/>
      <c r="T114" s="245"/>
      <c r="U114" s="236">
        <f t="shared" si="15"/>
        <v>1.8</v>
      </c>
      <c r="V114" s="238">
        <v>1.8</v>
      </c>
      <c r="W114" s="238"/>
      <c r="X114" s="239"/>
    </row>
    <row r="115" spans="3:24" ht="12.75">
      <c r="C115" s="252">
        <f t="shared" si="16"/>
        <v>107</v>
      </c>
      <c r="D115" s="250" t="s">
        <v>503</v>
      </c>
      <c r="E115" s="236">
        <f t="shared" si="17"/>
        <v>206.897</v>
      </c>
      <c r="F115" s="261">
        <f t="shared" si="17"/>
        <v>206.897</v>
      </c>
      <c r="G115" s="238">
        <f t="shared" si="17"/>
        <v>119.346</v>
      </c>
      <c r="H115" s="239"/>
      <c r="I115" s="240">
        <f t="shared" si="18"/>
        <v>168.489</v>
      </c>
      <c r="J115" s="238">
        <v>168.489</v>
      </c>
      <c r="K115" s="238">
        <v>106.046</v>
      </c>
      <c r="L115" s="241"/>
      <c r="M115" s="236">
        <f t="shared" si="19"/>
        <v>35.808</v>
      </c>
      <c r="N115" s="238">
        <v>35.808</v>
      </c>
      <c r="O115" s="238">
        <v>13.3</v>
      </c>
      <c r="P115" s="243"/>
      <c r="Q115" s="240"/>
      <c r="R115" s="238"/>
      <c r="S115" s="238"/>
      <c r="T115" s="245"/>
      <c r="U115" s="236">
        <f t="shared" si="15"/>
        <v>2.6</v>
      </c>
      <c r="V115" s="238">
        <v>2.6</v>
      </c>
      <c r="W115" s="238"/>
      <c r="X115" s="239"/>
    </row>
    <row r="116" spans="3:24" ht="12.75">
      <c r="C116" s="252">
        <f t="shared" si="16"/>
        <v>108</v>
      </c>
      <c r="D116" s="250" t="s">
        <v>134</v>
      </c>
      <c r="E116" s="236">
        <f t="shared" si="17"/>
        <v>94.132</v>
      </c>
      <c r="F116" s="261">
        <f t="shared" si="17"/>
        <v>94.132</v>
      </c>
      <c r="G116" s="238">
        <f t="shared" si="17"/>
        <v>55.358</v>
      </c>
      <c r="H116" s="239"/>
      <c r="I116" s="240">
        <f t="shared" si="18"/>
        <v>66.998</v>
      </c>
      <c r="J116" s="238">
        <v>66.998</v>
      </c>
      <c r="K116" s="238">
        <v>43.458</v>
      </c>
      <c r="L116" s="241"/>
      <c r="M116" s="236">
        <f t="shared" si="19"/>
        <v>26.824</v>
      </c>
      <c r="N116" s="238">
        <v>26.824</v>
      </c>
      <c r="O116" s="238">
        <v>11.9</v>
      </c>
      <c r="P116" s="243"/>
      <c r="Q116" s="240"/>
      <c r="R116" s="238"/>
      <c r="S116" s="238"/>
      <c r="T116" s="245"/>
      <c r="U116" s="236">
        <f t="shared" si="15"/>
        <v>0.31</v>
      </c>
      <c r="V116" s="251">
        <v>0.31</v>
      </c>
      <c r="W116" s="238"/>
      <c r="X116" s="239"/>
    </row>
    <row r="117" spans="3:24" ht="12.75">
      <c r="C117" s="252">
        <f t="shared" si="16"/>
        <v>109</v>
      </c>
      <c r="D117" s="250" t="s">
        <v>192</v>
      </c>
      <c r="E117" s="236">
        <f t="shared" si="17"/>
        <v>205.512</v>
      </c>
      <c r="F117" s="261">
        <f t="shared" si="17"/>
        <v>205.512</v>
      </c>
      <c r="G117" s="238">
        <f t="shared" si="17"/>
        <v>89.226</v>
      </c>
      <c r="H117" s="239"/>
      <c r="I117" s="240">
        <f t="shared" si="18"/>
        <v>156.272</v>
      </c>
      <c r="J117" s="238">
        <v>156.272</v>
      </c>
      <c r="K117" s="238">
        <v>75.226</v>
      </c>
      <c r="L117" s="241"/>
      <c r="M117" s="236">
        <f t="shared" si="19"/>
        <v>47.24</v>
      </c>
      <c r="N117" s="238">
        <v>47.24</v>
      </c>
      <c r="O117" s="238">
        <v>14</v>
      </c>
      <c r="P117" s="243"/>
      <c r="Q117" s="224"/>
      <c r="R117" s="232"/>
      <c r="S117" s="232"/>
      <c r="T117" s="245"/>
      <c r="U117" s="236">
        <f t="shared" si="15"/>
        <v>2</v>
      </c>
      <c r="V117" s="238">
        <v>2</v>
      </c>
      <c r="W117" s="238"/>
      <c r="X117" s="239"/>
    </row>
    <row r="118" spans="3:24" ht="12.75">
      <c r="C118" s="285">
        <f t="shared" si="16"/>
        <v>110</v>
      </c>
      <c r="D118" s="284" t="s">
        <v>136</v>
      </c>
      <c r="E118" s="286">
        <f t="shared" si="17"/>
        <v>543.6659999999999</v>
      </c>
      <c r="F118" s="287">
        <f t="shared" si="17"/>
        <v>538.6659999999999</v>
      </c>
      <c r="G118" s="288">
        <f t="shared" si="17"/>
        <v>77.184</v>
      </c>
      <c r="H118" s="288">
        <f t="shared" si="17"/>
        <v>5</v>
      </c>
      <c r="I118" s="290">
        <f t="shared" si="18"/>
        <v>347.89</v>
      </c>
      <c r="J118" s="288">
        <v>347.89</v>
      </c>
      <c r="K118" s="288">
        <v>52.635</v>
      </c>
      <c r="L118" s="291"/>
      <c r="M118" s="286">
        <f t="shared" si="19"/>
        <v>93.45</v>
      </c>
      <c r="N118" s="288">
        <v>93.45</v>
      </c>
      <c r="O118" s="288">
        <v>17.2</v>
      </c>
      <c r="P118" s="292"/>
      <c r="Q118" s="293"/>
      <c r="R118" s="294"/>
      <c r="S118" s="294"/>
      <c r="T118" s="295"/>
      <c r="U118" s="286">
        <f t="shared" si="15"/>
        <v>102.326</v>
      </c>
      <c r="V118" s="288">
        <v>97.326</v>
      </c>
      <c r="W118" s="288">
        <v>7.349</v>
      </c>
      <c r="X118" s="289">
        <v>5</v>
      </c>
    </row>
    <row r="119" spans="3:24" ht="13.5" customHeight="1" hidden="1" thickBot="1">
      <c r="C119" s="296">
        <v>112</v>
      </c>
      <c r="D119" s="297" t="s">
        <v>504</v>
      </c>
      <c r="E119" s="298">
        <f t="shared" si="17"/>
        <v>13411.607</v>
      </c>
      <c r="F119" s="299">
        <f t="shared" si="17"/>
        <v>11766.592999999999</v>
      </c>
      <c r="G119" s="300">
        <f t="shared" si="17"/>
        <v>4052.8779999999997</v>
      </c>
      <c r="H119" s="301">
        <f>L119++P119+T119+X119</f>
        <v>1645.0140000000001</v>
      </c>
      <c r="I119" s="302">
        <f t="shared" si="18"/>
        <v>9307.89</v>
      </c>
      <c r="J119" s="299">
        <f>J14+J21+J22+J39+J41+J50+J56+J67+J71+J77+J80+J83+J96+J97+J99+J102+J103+J105+SUM(J108:J118)+J11</f>
        <v>8906.217999999999</v>
      </c>
      <c r="K119" s="299">
        <f>K14+K21+K22+K39+K41+K50+K56+K67+K71+K77+K80+K83+K96+K97+K99+K102+K103+K105+SUM(K108:K118)+K11</f>
        <v>2965.388999999999</v>
      </c>
      <c r="L119" s="303">
        <f>L14+L21+L22+L39+L41+L50+L56+L67+L71+L77+L80+L83+L96+L97+L99+L102+L103+L105+SUM(L108:L118)+L11</f>
        <v>401.672</v>
      </c>
      <c r="M119" s="298">
        <f>M14+M21+M22+M39+M41+M50+M56+M67+M71+M77+M80+M83+M96+M97+M99+M102+M103+M105+SUM(M108:M118)+M106</f>
        <v>3516.949</v>
      </c>
      <c r="N119" s="300">
        <f>N14+N22+N56+N80+N106+SUM(N109:N118)+N96</f>
        <v>2286.949</v>
      </c>
      <c r="O119" s="300">
        <f>O14+O22+O56+O80+O106+SUM(O109:O118)+O96</f>
        <v>916.3240000000001</v>
      </c>
      <c r="P119" s="301">
        <f>P14+P22+P56+P80+P106+SUM(P109:P118)+P96</f>
        <v>1230</v>
      </c>
      <c r="Q119" s="302">
        <f>Q14+Q21+Q22+Q39+Q41+Q50+Q56+Q67+Q71+Q77+Q80+Q83+Q96+Q97+Q99+Q102+Q103+Q105+SUM(Q108:Q118)+Q106</f>
        <v>162.363</v>
      </c>
      <c r="R119" s="300">
        <f>R14+R21+R22+R39+R41+R50+R56+R67+R71+R77+R80+R83+R96+R97+R99+R102+R103+R105+SUM(R108:R118)+R106</f>
        <v>162.363</v>
      </c>
      <c r="S119" s="300">
        <f>S14+S21+S22+S39+S41+S50+S56+S67+S71+S77+S80+S83+S96+S97+S99+S102+S103+S105+SUM(S108:S118)+S106</f>
        <v>67.01</v>
      </c>
      <c r="T119" s="304"/>
      <c r="U119" s="298">
        <f>V119+X119</f>
        <v>424.40500000000003</v>
      </c>
      <c r="V119" s="298">
        <f>V50+SUM(V97:V118)-V107</f>
        <v>411.06300000000005</v>
      </c>
      <c r="W119" s="300">
        <f>SUM(W97:W118)-W107</f>
        <v>104.155</v>
      </c>
      <c r="X119" s="301">
        <f>X50+SUM(X97:X118)</f>
        <v>13.341999999999999</v>
      </c>
    </row>
    <row r="120" spans="3:24" ht="12.75">
      <c r="C120" s="305">
        <v>112</v>
      </c>
      <c r="D120" s="235" t="s">
        <v>193</v>
      </c>
      <c r="E120" s="236">
        <f aca="true" t="shared" si="20" ref="E120:G125">+I120+M120+Q120+U120</f>
        <v>312.19</v>
      </c>
      <c r="F120" s="261">
        <f t="shared" si="20"/>
        <v>312.19</v>
      </c>
      <c r="G120" s="238">
        <f t="shared" si="20"/>
        <v>204.48899999999998</v>
      </c>
      <c r="H120" s="239"/>
      <c r="I120" s="240">
        <f aca="true" t="shared" si="21" ref="I120:I125">+J120</f>
        <v>189.99</v>
      </c>
      <c r="J120" s="238">
        <v>189.99</v>
      </c>
      <c r="K120" s="251">
        <v>128.689</v>
      </c>
      <c r="L120" s="245"/>
      <c r="M120" s="236"/>
      <c r="N120" s="238"/>
      <c r="O120" s="238"/>
      <c r="P120" s="243"/>
      <c r="Q120" s="240">
        <f aca="true" t="shared" si="22" ref="Q120:Q154">+R120</f>
        <v>103.5</v>
      </c>
      <c r="R120" s="238">
        <v>103.5</v>
      </c>
      <c r="S120" s="238">
        <v>75.8</v>
      </c>
      <c r="T120" s="241"/>
      <c r="U120" s="236">
        <f aca="true" t="shared" si="23" ref="U120:U147">+V120</f>
        <v>18.7</v>
      </c>
      <c r="V120" s="238">
        <v>18.7</v>
      </c>
      <c r="W120" s="238"/>
      <c r="X120" s="239"/>
    </row>
    <row r="121" spans="3:24" ht="12.75">
      <c r="C121" s="252">
        <f t="shared" si="16"/>
        <v>113</v>
      </c>
      <c r="D121" s="250" t="s">
        <v>194</v>
      </c>
      <c r="E121" s="236">
        <f t="shared" si="20"/>
        <v>545.197</v>
      </c>
      <c r="F121" s="261">
        <f t="shared" si="20"/>
        <v>545.197</v>
      </c>
      <c r="G121" s="238">
        <f t="shared" si="20"/>
        <v>341.54499999999996</v>
      </c>
      <c r="H121" s="239"/>
      <c r="I121" s="240">
        <f t="shared" si="21"/>
        <v>347.697</v>
      </c>
      <c r="J121" s="238">
        <v>347.697</v>
      </c>
      <c r="K121" s="251">
        <v>228.045</v>
      </c>
      <c r="L121" s="245"/>
      <c r="M121" s="286"/>
      <c r="N121" s="238"/>
      <c r="O121" s="238"/>
      <c r="P121" s="243"/>
      <c r="Q121" s="240">
        <f t="shared" si="22"/>
        <v>154.9</v>
      </c>
      <c r="R121" s="238">
        <v>154.9</v>
      </c>
      <c r="S121" s="238">
        <v>113.5</v>
      </c>
      <c r="T121" s="241"/>
      <c r="U121" s="236">
        <f t="shared" si="23"/>
        <v>42.6</v>
      </c>
      <c r="V121" s="238">
        <v>42.6</v>
      </c>
      <c r="W121" s="238"/>
      <c r="X121" s="239"/>
    </row>
    <row r="122" spans="3:24" ht="12.75">
      <c r="C122" s="252">
        <f t="shared" si="16"/>
        <v>114</v>
      </c>
      <c r="D122" s="250" t="s">
        <v>139</v>
      </c>
      <c r="E122" s="236">
        <f t="shared" si="20"/>
        <v>232.606</v>
      </c>
      <c r="F122" s="261">
        <f t="shared" si="20"/>
        <v>232.606</v>
      </c>
      <c r="G122" s="238">
        <f t="shared" si="20"/>
        <v>135.226</v>
      </c>
      <c r="H122" s="239"/>
      <c r="I122" s="240">
        <f>+J122+L122</f>
        <v>149.232</v>
      </c>
      <c r="J122" s="238">
        <v>149.232</v>
      </c>
      <c r="K122" s="251">
        <v>82.726</v>
      </c>
      <c r="L122" s="241"/>
      <c r="M122" s="286"/>
      <c r="N122" s="238"/>
      <c r="O122" s="238"/>
      <c r="P122" s="243"/>
      <c r="Q122" s="240">
        <f t="shared" si="22"/>
        <v>71.5</v>
      </c>
      <c r="R122" s="238">
        <v>71.5</v>
      </c>
      <c r="S122" s="238">
        <v>52.5</v>
      </c>
      <c r="T122" s="241"/>
      <c r="U122" s="236">
        <f t="shared" si="23"/>
        <v>11.874</v>
      </c>
      <c r="V122" s="238">
        <v>11.874</v>
      </c>
      <c r="W122" s="238"/>
      <c r="X122" s="239"/>
    </row>
    <row r="123" spans="3:24" ht="12.75">
      <c r="C123" s="252">
        <f t="shared" si="16"/>
        <v>115</v>
      </c>
      <c r="D123" s="250" t="s">
        <v>195</v>
      </c>
      <c r="E123" s="236">
        <f t="shared" si="20"/>
        <v>445.21500000000003</v>
      </c>
      <c r="F123" s="261">
        <f t="shared" si="20"/>
        <v>445.21500000000003</v>
      </c>
      <c r="G123" s="238">
        <f t="shared" si="20"/>
        <v>277.966</v>
      </c>
      <c r="H123" s="239"/>
      <c r="I123" s="240">
        <f t="shared" si="21"/>
        <v>230.515</v>
      </c>
      <c r="J123" s="238">
        <v>230.515</v>
      </c>
      <c r="K123" s="238">
        <v>148.866</v>
      </c>
      <c r="L123" s="245"/>
      <c r="M123" s="286"/>
      <c r="N123" s="238"/>
      <c r="O123" s="238"/>
      <c r="P123" s="243"/>
      <c r="Q123" s="240">
        <f t="shared" si="22"/>
        <v>175.6</v>
      </c>
      <c r="R123" s="238">
        <v>175.6</v>
      </c>
      <c r="S123" s="238">
        <v>129.1</v>
      </c>
      <c r="T123" s="241"/>
      <c r="U123" s="236">
        <f t="shared" si="23"/>
        <v>39.1</v>
      </c>
      <c r="V123" s="238">
        <v>39.1</v>
      </c>
      <c r="W123" s="238"/>
      <c r="X123" s="239"/>
    </row>
    <row r="124" spans="3:24" ht="12.75">
      <c r="C124" s="252">
        <f t="shared" si="16"/>
        <v>116</v>
      </c>
      <c r="D124" s="306" t="s">
        <v>505</v>
      </c>
      <c r="E124" s="236">
        <f t="shared" si="20"/>
        <v>176.73299999999998</v>
      </c>
      <c r="F124" s="261">
        <f t="shared" si="20"/>
        <v>176.73299999999998</v>
      </c>
      <c r="G124" s="238">
        <f t="shared" si="20"/>
        <v>106.394</v>
      </c>
      <c r="H124" s="239"/>
      <c r="I124" s="240">
        <f t="shared" si="21"/>
        <v>115.743</v>
      </c>
      <c r="J124" s="238">
        <v>115.743</v>
      </c>
      <c r="K124" s="238">
        <v>68.294</v>
      </c>
      <c r="L124" s="245"/>
      <c r="M124" s="286"/>
      <c r="N124" s="238"/>
      <c r="O124" s="238"/>
      <c r="P124" s="243"/>
      <c r="Q124" s="240">
        <f t="shared" si="22"/>
        <v>51.7</v>
      </c>
      <c r="R124" s="238">
        <v>51.7</v>
      </c>
      <c r="S124" s="238">
        <v>38.1</v>
      </c>
      <c r="T124" s="241"/>
      <c r="U124" s="236">
        <f t="shared" si="23"/>
        <v>9.29</v>
      </c>
      <c r="V124" s="238">
        <v>9.29</v>
      </c>
      <c r="W124" s="238"/>
      <c r="X124" s="239"/>
    </row>
    <row r="125" spans="3:24" ht="12.75">
      <c r="C125" s="252">
        <f t="shared" si="16"/>
        <v>117</v>
      </c>
      <c r="D125" s="250" t="s">
        <v>506</v>
      </c>
      <c r="E125" s="236">
        <f t="shared" si="20"/>
        <v>194.186</v>
      </c>
      <c r="F125" s="261">
        <f t="shared" si="20"/>
        <v>194.186</v>
      </c>
      <c r="G125" s="238">
        <f t="shared" si="20"/>
        <v>136.216</v>
      </c>
      <c r="H125" s="239"/>
      <c r="I125" s="240">
        <f t="shared" si="21"/>
        <v>92.336</v>
      </c>
      <c r="J125" s="238">
        <v>92.336</v>
      </c>
      <c r="K125" s="238">
        <v>66.416</v>
      </c>
      <c r="L125" s="245"/>
      <c r="M125" s="286"/>
      <c r="N125" s="238"/>
      <c r="O125" s="238"/>
      <c r="P125" s="243"/>
      <c r="Q125" s="240">
        <f t="shared" si="22"/>
        <v>93.8</v>
      </c>
      <c r="R125" s="238">
        <v>93.8</v>
      </c>
      <c r="S125" s="238">
        <v>69.8</v>
      </c>
      <c r="T125" s="241"/>
      <c r="U125" s="236">
        <f t="shared" si="23"/>
        <v>8.05</v>
      </c>
      <c r="V125" s="238">
        <v>8.05</v>
      </c>
      <c r="W125" s="238"/>
      <c r="X125" s="239"/>
    </row>
    <row r="126" spans="3:24" ht="12.75">
      <c r="C126" s="252">
        <f t="shared" si="16"/>
        <v>118</v>
      </c>
      <c r="D126" s="250" t="s">
        <v>507</v>
      </c>
      <c r="E126" s="236">
        <f aca="true" t="shared" si="24" ref="E126:G127">I126+M126+Q126+U126</f>
        <v>106.327</v>
      </c>
      <c r="F126" s="261">
        <f t="shared" si="24"/>
        <v>106.327</v>
      </c>
      <c r="G126" s="238">
        <f t="shared" si="24"/>
        <v>78.684</v>
      </c>
      <c r="H126" s="239"/>
      <c r="I126" s="240">
        <f>J126+L126</f>
        <v>9.627</v>
      </c>
      <c r="J126" s="238">
        <v>9.627</v>
      </c>
      <c r="K126" s="238">
        <v>7.184</v>
      </c>
      <c r="L126" s="245"/>
      <c r="M126" s="286"/>
      <c r="N126" s="238"/>
      <c r="O126" s="238"/>
      <c r="P126" s="243"/>
      <c r="Q126" s="240">
        <f>+R126+T126</f>
        <v>96.7</v>
      </c>
      <c r="R126" s="238">
        <v>96.7</v>
      </c>
      <c r="S126" s="238">
        <v>71.5</v>
      </c>
      <c r="T126" s="241"/>
      <c r="U126" s="236"/>
      <c r="V126" s="238"/>
      <c r="W126" s="238"/>
      <c r="X126" s="239"/>
    </row>
    <row r="127" spans="3:24" ht="12.75">
      <c r="C127" s="252">
        <f t="shared" si="16"/>
        <v>119</v>
      </c>
      <c r="D127" s="307" t="s">
        <v>508</v>
      </c>
      <c r="E127" s="236">
        <f t="shared" si="24"/>
        <v>78.532</v>
      </c>
      <c r="F127" s="261">
        <f t="shared" si="24"/>
        <v>78.532</v>
      </c>
      <c r="G127" s="238">
        <f t="shared" si="24"/>
        <v>57.359</v>
      </c>
      <c r="H127" s="239"/>
      <c r="I127" s="240">
        <f>J127+L127</f>
        <v>30.432</v>
      </c>
      <c r="J127" s="238">
        <v>30.432</v>
      </c>
      <c r="K127" s="238">
        <v>21.259</v>
      </c>
      <c r="L127" s="241"/>
      <c r="M127" s="286"/>
      <c r="N127" s="238"/>
      <c r="O127" s="238"/>
      <c r="P127" s="239"/>
      <c r="Q127" s="240">
        <f t="shared" si="22"/>
        <v>48.1</v>
      </c>
      <c r="R127" s="238">
        <v>48.1</v>
      </c>
      <c r="S127" s="238">
        <v>36.1</v>
      </c>
      <c r="T127" s="241"/>
      <c r="U127" s="236"/>
      <c r="V127" s="238"/>
      <c r="W127" s="238"/>
      <c r="X127" s="239"/>
    </row>
    <row r="128" spans="3:24" ht="12.75">
      <c r="C128" s="252">
        <v>120</v>
      </c>
      <c r="D128" s="250" t="s">
        <v>509</v>
      </c>
      <c r="E128" s="236">
        <f aca="true" t="shared" si="25" ref="E128:H138">+I128+M128+Q128+U128</f>
        <v>589.835</v>
      </c>
      <c r="F128" s="261">
        <f t="shared" si="25"/>
        <v>589.835</v>
      </c>
      <c r="G128" s="238">
        <f t="shared" si="25"/>
        <v>375.964</v>
      </c>
      <c r="H128" s="239"/>
      <c r="I128" s="240">
        <f>+J128+L128</f>
        <v>364.935</v>
      </c>
      <c r="J128" s="238">
        <v>364.935</v>
      </c>
      <c r="K128" s="238">
        <v>243.264</v>
      </c>
      <c r="L128" s="241"/>
      <c r="M128" s="286"/>
      <c r="N128" s="238"/>
      <c r="O128" s="238"/>
      <c r="P128" s="243"/>
      <c r="Q128" s="240">
        <f t="shared" si="22"/>
        <v>180.9</v>
      </c>
      <c r="R128" s="238">
        <v>180.9</v>
      </c>
      <c r="S128" s="238">
        <v>132.7</v>
      </c>
      <c r="T128" s="241"/>
      <c r="U128" s="236">
        <f t="shared" si="23"/>
        <v>44</v>
      </c>
      <c r="V128" s="238">
        <v>44</v>
      </c>
      <c r="W128" s="238"/>
      <c r="X128" s="239"/>
    </row>
    <row r="129" spans="3:24" ht="12.75">
      <c r="C129" s="252">
        <f t="shared" si="16"/>
        <v>121</v>
      </c>
      <c r="D129" s="250" t="s">
        <v>145</v>
      </c>
      <c r="E129" s="236">
        <f t="shared" si="25"/>
        <v>548.099</v>
      </c>
      <c r="F129" s="261">
        <f t="shared" si="25"/>
        <v>548.099</v>
      </c>
      <c r="G129" s="238">
        <f t="shared" si="25"/>
        <v>379.75899999999996</v>
      </c>
      <c r="H129" s="239"/>
      <c r="I129" s="240">
        <f aca="true" t="shared" si="26" ref="I129:I138">+J129</f>
        <v>135.399</v>
      </c>
      <c r="J129" s="238">
        <v>135.399</v>
      </c>
      <c r="K129" s="238">
        <v>83.359</v>
      </c>
      <c r="L129" s="241"/>
      <c r="M129" s="286"/>
      <c r="N129" s="238"/>
      <c r="O129" s="238"/>
      <c r="P129" s="239"/>
      <c r="Q129" s="240">
        <f t="shared" si="22"/>
        <v>400.8</v>
      </c>
      <c r="R129" s="238">
        <v>400.8</v>
      </c>
      <c r="S129" s="238">
        <v>296.4</v>
      </c>
      <c r="T129" s="241"/>
      <c r="U129" s="236">
        <f>V129+X129</f>
        <v>11.9</v>
      </c>
      <c r="V129" s="238">
        <v>11.9</v>
      </c>
      <c r="W129" s="238"/>
      <c r="X129" s="239"/>
    </row>
    <row r="130" spans="3:24" ht="12.75">
      <c r="C130" s="252">
        <f t="shared" si="16"/>
        <v>122</v>
      </c>
      <c r="D130" s="250" t="s">
        <v>510</v>
      </c>
      <c r="E130" s="236">
        <f t="shared" si="25"/>
        <v>112.34700000000001</v>
      </c>
      <c r="F130" s="261">
        <f t="shared" si="25"/>
        <v>112.34700000000001</v>
      </c>
      <c r="G130" s="238">
        <f t="shared" si="25"/>
        <v>78.355</v>
      </c>
      <c r="H130" s="239"/>
      <c r="I130" s="240">
        <f t="shared" si="26"/>
        <v>37.647</v>
      </c>
      <c r="J130" s="238">
        <v>37.647</v>
      </c>
      <c r="K130" s="238">
        <v>27.255</v>
      </c>
      <c r="L130" s="245"/>
      <c r="M130" s="286"/>
      <c r="N130" s="238"/>
      <c r="O130" s="238"/>
      <c r="P130" s="243"/>
      <c r="Q130" s="240">
        <f t="shared" si="22"/>
        <v>68.7</v>
      </c>
      <c r="R130" s="238">
        <v>68.7</v>
      </c>
      <c r="S130" s="238">
        <v>51.1</v>
      </c>
      <c r="T130" s="241"/>
      <c r="U130" s="236">
        <f t="shared" si="23"/>
        <v>6</v>
      </c>
      <c r="V130" s="238">
        <v>6</v>
      </c>
      <c r="W130" s="238"/>
      <c r="X130" s="239"/>
    </row>
    <row r="131" spans="3:24" ht="12.75">
      <c r="C131" s="252">
        <v>123</v>
      </c>
      <c r="D131" s="250" t="s">
        <v>196</v>
      </c>
      <c r="E131" s="236">
        <f t="shared" si="25"/>
        <v>277.02500000000003</v>
      </c>
      <c r="F131" s="261">
        <f t="shared" si="25"/>
        <v>277.02500000000003</v>
      </c>
      <c r="G131" s="238">
        <f t="shared" si="25"/>
        <v>189.679</v>
      </c>
      <c r="H131" s="239"/>
      <c r="I131" s="240">
        <f t="shared" si="26"/>
        <v>112.775</v>
      </c>
      <c r="J131" s="238">
        <v>112.775</v>
      </c>
      <c r="K131" s="238">
        <v>71.379</v>
      </c>
      <c r="L131" s="245"/>
      <c r="M131" s="286"/>
      <c r="N131" s="238"/>
      <c r="O131" s="238"/>
      <c r="P131" s="243"/>
      <c r="Q131" s="240">
        <f t="shared" si="22"/>
        <v>157.4</v>
      </c>
      <c r="R131" s="238">
        <v>157.4</v>
      </c>
      <c r="S131" s="238">
        <v>118.3</v>
      </c>
      <c r="T131" s="241"/>
      <c r="U131" s="236">
        <f t="shared" si="23"/>
        <v>6.85</v>
      </c>
      <c r="V131" s="238">
        <v>6.85</v>
      </c>
      <c r="W131" s="238"/>
      <c r="X131" s="239"/>
    </row>
    <row r="132" spans="3:24" ht="12.75">
      <c r="C132" s="252">
        <f t="shared" si="16"/>
        <v>124</v>
      </c>
      <c r="D132" s="250" t="s">
        <v>511</v>
      </c>
      <c r="E132" s="236">
        <f t="shared" si="25"/>
        <v>272.586</v>
      </c>
      <c r="F132" s="261">
        <f t="shared" si="25"/>
        <v>272.586</v>
      </c>
      <c r="G132" s="238">
        <f t="shared" si="25"/>
        <v>196.368</v>
      </c>
      <c r="H132" s="239"/>
      <c r="I132" s="240">
        <f t="shared" si="26"/>
        <v>27.235</v>
      </c>
      <c r="J132" s="238">
        <v>27.235</v>
      </c>
      <c r="K132" s="238">
        <v>19.768</v>
      </c>
      <c r="L132" s="245"/>
      <c r="M132" s="286"/>
      <c r="N132" s="238"/>
      <c r="O132" s="238"/>
      <c r="P132" s="243"/>
      <c r="Q132" s="240">
        <f t="shared" si="22"/>
        <v>238.4</v>
      </c>
      <c r="R132" s="238">
        <v>238.4</v>
      </c>
      <c r="S132" s="238">
        <v>176.6</v>
      </c>
      <c r="T132" s="241"/>
      <c r="U132" s="236">
        <f t="shared" si="23"/>
        <v>6.951</v>
      </c>
      <c r="V132" s="238">
        <v>6.951</v>
      </c>
      <c r="W132" s="238"/>
      <c r="X132" s="239"/>
    </row>
    <row r="133" spans="3:24" ht="12.75">
      <c r="C133" s="252">
        <v>125</v>
      </c>
      <c r="D133" s="308" t="s">
        <v>512</v>
      </c>
      <c r="E133" s="236">
        <f t="shared" si="25"/>
        <v>9.2</v>
      </c>
      <c r="F133" s="261">
        <f t="shared" si="25"/>
        <v>9.2</v>
      </c>
      <c r="G133" s="238">
        <f t="shared" si="25"/>
        <v>6.1</v>
      </c>
      <c r="H133" s="239"/>
      <c r="I133" s="240"/>
      <c r="J133" s="280"/>
      <c r="K133" s="280"/>
      <c r="L133" s="309"/>
      <c r="M133" s="310">
        <f>N133+P133</f>
        <v>0.7</v>
      </c>
      <c r="N133" s="280">
        <v>0.7</v>
      </c>
      <c r="O133" s="280"/>
      <c r="P133" s="276"/>
      <c r="Q133" s="311">
        <f t="shared" si="22"/>
        <v>8.5</v>
      </c>
      <c r="R133" s="280">
        <v>8.5</v>
      </c>
      <c r="S133" s="280">
        <v>6.1</v>
      </c>
      <c r="T133" s="312"/>
      <c r="U133" s="236"/>
      <c r="V133" s="280"/>
      <c r="W133" s="280"/>
      <c r="X133" s="313"/>
    </row>
    <row r="134" spans="3:24" ht="12.75">
      <c r="C134" s="252">
        <v>126</v>
      </c>
      <c r="D134" s="250" t="s">
        <v>513</v>
      </c>
      <c r="E134" s="236">
        <f t="shared" si="25"/>
        <v>361.878</v>
      </c>
      <c r="F134" s="261">
        <f t="shared" si="25"/>
        <v>361.878</v>
      </c>
      <c r="G134" s="238">
        <f t="shared" si="25"/>
        <v>243.201</v>
      </c>
      <c r="H134" s="239"/>
      <c r="I134" s="240">
        <f t="shared" si="26"/>
        <v>159.978</v>
      </c>
      <c r="J134" s="238">
        <v>159.978</v>
      </c>
      <c r="K134" s="238">
        <v>103.101</v>
      </c>
      <c r="L134" s="245"/>
      <c r="M134" s="286"/>
      <c r="N134" s="238"/>
      <c r="O134" s="238"/>
      <c r="P134" s="243"/>
      <c r="Q134" s="240">
        <f t="shared" si="22"/>
        <v>187.2</v>
      </c>
      <c r="R134" s="238">
        <v>187.2</v>
      </c>
      <c r="S134" s="238">
        <v>140.1</v>
      </c>
      <c r="T134" s="241"/>
      <c r="U134" s="236">
        <f t="shared" si="23"/>
        <v>14.7</v>
      </c>
      <c r="V134" s="238">
        <v>14.7</v>
      </c>
      <c r="W134" s="238"/>
      <c r="X134" s="239"/>
    </row>
    <row r="135" spans="3:24" ht="12.75">
      <c r="C135" s="252">
        <v>127</v>
      </c>
      <c r="D135" s="250" t="s">
        <v>152</v>
      </c>
      <c r="E135" s="236">
        <f t="shared" si="25"/>
        <v>1683.165</v>
      </c>
      <c r="F135" s="261">
        <f t="shared" si="25"/>
        <v>1682.165</v>
      </c>
      <c r="G135" s="238">
        <f t="shared" si="25"/>
        <v>1102.627</v>
      </c>
      <c r="H135" s="239">
        <f t="shared" si="25"/>
        <v>1</v>
      </c>
      <c r="I135" s="240">
        <f t="shared" si="26"/>
        <v>535.965</v>
      </c>
      <c r="J135" s="238">
        <v>535.965</v>
      </c>
      <c r="K135" s="238">
        <v>301.827</v>
      </c>
      <c r="L135" s="245"/>
      <c r="M135" s="286"/>
      <c r="N135" s="238"/>
      <c r="O135" s="238"/>
      <c r="P135" s="243"/>
      <c r="Q135" s="240">
        <f>R135+T135</f>
        <v>1077.2</v>
      </c>
      <c r="R135" s="238">
        <v>1077.2</v>
      </c>
      <c r="S135" s="238">
        <v>800.8</v>
      </c>
      <c r="T135" s="241"/>
      <c r="U135" s="236">
        <f>+V135+X135</f>
        <v>70</v>
      </c>
      <c r="V135" s="238">
        <v>69</v>
      </c>
      <c r="W135" s="238"/>
      <c r="X135" s="239">
        <v>1</v>
      </c>
    </row>
    <row r="136" spans="3:24" ht="12.75">
      <c r="C136" s="252">
        <f t="shared" si="16"/>
        <v>128</v>
      </c>
      <c r="D136" s="250" t="s">
        <v>514</v>
      </c>
      <c r="E136" s="236">
        <f t="shared" si="25"/>
        <v>87.66</v>
      </c>
      <c r="F136" s="261">
        <f t="shared" si="25"/>
        <v>86.66</v>
      </c>
      <c r="G136" s="238">
        <f t="shared" si="25"/>
        <v>47.653</v>
      </c>
      <c r="H136" s="239">
        <f t="shared" si="25"/>
        <v>1</v>
      </c>
      <c r="I136" s="240">
        <f t="shared" si="26"/>
        <v>77.66</v>
      </c>
      <c r="J136" s="238">
        <v>77.66</v>
      </c>
      <c r="K136" s="238">
        <v>47.653</v>
      </c>
      <c r="L136" s="241"/>
      <c r="M136" s="286"/>
      <c r="N136" s="238"/>
      <c r="O136" s="238"/>
      <c r="P136" s="239"/>
      <c r="Q136" s="240"/>
      <c r="R136" s="238"/>
      <c r="S136" s="238"/>
      <c r="T136" s="241"/>
      <c r="U136" s="236">
        <f>+V136+X136</f>
        <v>10</v>
      </c>
      <c r="V136" s="238">
        <v>9</v>
      </c>
      <c r="W136" s="238"/>
      <c r="X136" s="239">
        <v>1</v>
      </c>
    </row>
    <row r="137" spans="3:24" ht="12.75">
      <c r="C137" s="252">
        <v>129</v>
      </c>
      <c r="D137" s="250" t="s">
        <v>515</v>
      </c>
      <c r="E137" s="236">
        <f t="shared" si="25"/>
        <v>1059.727</v>
      </c>
      <c r="F137" s="261">
        <f t="shared" si="25"/>
        <v>1055.957</v>
      </c>
      <c r="G137" s="238">
        <f t="shared" si="25"/>
        <v>715.3720000000001</v>
      </c>
      <c r="H137" s="239">
        <f t="shared" si="25"/>
        <v>3.77</v>
      </c>
      <c r="I137" s="240">
        <f t="shared" si="26"/>
        <v>272.777</v>
      </c>
      <c r="J137" s="238">
        <v>272.777</v>
      </c>
      <c r="K137" s="238">
        <v>156.272</v>
      </c>
      <c r="L137" s="245"/>
      <c r="M137" s="286"/>
      <c r="N137" s="238"/>
      <c r="O137" s="238"/>
      <c r="P137" s="243"/>
      <c r="Q137" s="240">
        <f>R137+T137</f>
        <v>758</v>
      </c>
      <c r="R137" s="238">
        <v>754.23</v>
      </c>
      <c r="S137" s="238">
        <v>559.1</v>
      </c>
      <c r="T137" s="241">
        <v>3.77</v>
      </c>
      <c r="U137" s="236">
        <f t="shared" si="23"/>
        <v>28.95</v>
      </c>
      <c r="V137" s="238">
        <v>28.95</v>
      </c>
      <c r="W137" s="238"/>
      <c r="X137" s="239"/>
    </row>
    <row r="138" spans="3:24" ht="12.75">
      <c r="C138" s="252">
        <f t="shared" si="16"/>
        <v>130</v>
      </c>
      <c r="D138" s="250" t="s">
        <v>158</v>
      </c>
      <c r="E138" s="236">
        <f t="shared" si="25"/>
        <v>695.9549999999999</v>
      </c>
      <c r="F138" s="261">
        <f t="shared" si="25"/>
        <v>695.9549999999999</v>
      </c>
      <c r="G138" s="238">
        <f t="shared" si="25"/>
        <v>451.49399999999997</v>
      </c>
      <c r="H138" s="239"/>
      <c r="I138" s="240">
        <f t="shared" si="26"/>
        <v>237.055</v>
      </c>
      <c r="J138" s="238">
        <v>237.055</v>
      </c>
      <c r="K138" s="238">
        <v>121.094</v>
      </c>
      <c r="L138" s="245"/>
      <c r="M138" s="286"/>
      <c r="N138" s="238"/>
      <c r="O138" s="238"/>
      <c r="P138" s="243"/>
      <c r="Q138" s="240">
        <f t="shared" si="22"/>
        <v>443.9</v>
      </c>
      <c r="R138" s="238">
        <v>443.9</v>
      </c>
      <c r="S138" s="238">
        <v>330.4</v>
      </c>
      <c r="T138" s="241"/>
      <c r="U138" s="236">
        <f>+V138+X138</f>
        <v>15</v>
      </c>
      <c r="V138" s="238">
        <v>15</v>
      </c>
      <c r="W138" s="238"/>
      <c r="X138" s="239"/>
    </row>
    <row r="139" spans="3:24" ht="12.75">
      <c r="C139" s="252">
        <f t="shared" si="16"/>
        <v>131</v>
      </c>
      <c r="D139" s="250" t="s">
        <v>516</v>
      </c>
      <c r="E139" s="236">
        <f aca="true" t="shared" si="27" ref="E139:G140">I139+M139+Q139+U139</f>
        <v>35.716</v>
      </c>
      <c r="F139" s="261">
        <f t="shared" si="27"/>
        <v>35.716</v>
      </c>
      <c r="G139" s="238">
        <f t="shared" si="27"/>
        <v>25.064</v>
      </c>
      <c r="H139" s="239"/>
      <c r="I139" s="240">
        <f>J139+L139</f>
        <v>31.716</v>
      </c>
      <c r="J139" s="238">
        <v>31.716</v>
      </c>
      <c r="K139" s="238">
        <v>23.232</v>
      </c>
      <c r="L139" s="241"/>
      <c r="M139" s="286"/>
      <c r="N139" s="238"/>
      <c r="O139" s="238"/>
      <c r="P139" s="239"/>
      <c r="Q139" s="240"/>
      <c r="R139" s="238"/>
      <c r="S139" s="238"/>
      <c r="T139" s="241"/>
      <c r="U139" s="236">
        <f t="shared" si="23"/>
        <v>4</v>
      </c>
      <c r="V139" s="238">
        <v>4</v>
      </c>
      <c r="W139" s="238">
        <v>1.832</v>
      </c>
      <c r="X139" s="239"/>
    </row>
    <row r="140" spans="3:24" ht="12.75">
      <c r="C140" s="252">
        <f t="shared" si="16"/>
        <v>132</v>
      </c>
      <c r="D140" s="250" t="s">
        <v>517</v>
      </c>
      <c r="E140" s="236">
        <f t="shared" si="27"/>
        <v>382.007</v>
      </c>
      <c r="F140" s="261">
        <f t="shared" si="27"/>
        <v>382.007</v>
      </c>
      <c r="G140" s="238">
        <f t="shared" si="27"/>
        <v>261.062</v>
      </c>
      <c r="H140" s="239"/>
      <c r="I140" s="240">
        <f>J140+L140</f>
        <v>147.007</v>
      </c>
      <c r="J140" s="238">
        <v>147.007</v>
      </c>
      <c r="K140" s="238">
        <v>97.662</v>
      </c>
      <c r="L140" s="241"/>
      <c r="M140" s="286"/>
      <c r="N140" s="238"/>
      <c r="O140" s="238"/>
      <c r="P140" s="243"/>
      <c r="Q140" s="240">
        <f t="shared" si="22"/>
        <v>218.5</v>
      </c>
      <c r="R140" s="238">
        <v>218.5</v>
      </c>
      <c r="S140" s="238">
        <v>163.4</v>
      </c>
      <c r="T140" s="241"/>
      <c r="U140" s="236">
        <f t="shared" si="23"/>
        <v>16.5</v>
      </c>
      <c r="V140" s="238">
        <v>16.5</v>
      </c>
      <c r="W140" s="238"/>
      <c r="X140" s="239"/>
    </row>
    <row r="141" spans="3:24" ht="12.75">
      <c r="C141" s="252">
        <f t="shared" si="16"/>
        <v>133</v>
      </c>
      <c r="D141" s="250" t="s">
        <v>164</v>
      </c>
      <c r="E141" s="236">
        <f aca="true" t="shared" si="28" ref="E141:G143">+I141+M141+Q141+U141</f>
        <v>588.9830000000001</v>
      </c>
      <c r="F141" s="261">
        <f t="shared" si="28"/>
        <v>588.9830000000001</v>
      </c>
      <c r="G141" s="238">
        <f t="shared" si="28"/>
        <v>389.11</v>
      </c>
      <c r="H141" s="239"/>
      <c r="I141" s="240">
        <f>+J141+L141</f>
        <v>196.683</v>
      </c>
      <c r="J141" s="238">
        <v>196.683</v>
      </c>
      <c r="K141" s="238">
        <v>105.81</v>
      </c>
      <c r="L141" s="241"/>
      <c r="M141" s="286"/>
      <c r="N141" s="238"/>
      <c r="O141" s="238"/>
      <c r="P141" s="243"/>
      <c r="Q141" s="240">
        <f t="shared" si="22"/>
        <v>379.7</v>
      </c>
      <c r="R141" s="314">
        <v>379.7</v>
      </c>
      <c r="S141" s="238">
        <v>283.3</v>
      </c>
      <c r="T141" s="241"/>
      <c r="U141" s="236">
        <f t="shared" si="23"/>
        <v>12.6</v>
      </c>
      <c r="V141" s="238">
        <v>12.6</v>
      </c>
      <c r="W141" s="238"/>
      <c r="X141" s="239"/>
    </row>
    <row r="142" spans="3:24" ht="12.75">
      <c r="C142" s="252">
        <f t="shared" si="16"/>
        <v>134</v>
      </c>
      <c r="D142" s="315" t="s">
        <v>518</v>
      </c>
      <c r="E142" s="236">
        <f t="shared" si="28"/>
        <v>148.621</v>
      </c>
      <c r="F142" s="261">
        <f t="shared" si="28"/>
        <v>148.621</v>
      </c>
      <c r="G142" s="238">
        <f t="shared" si="28"/>
        <v>82.512</v>
      </c>
      <c r="H142" s="239"/>
      <c r="I142" s="240">
        <f>+J142</f>
        <v>98.821</v>
      </c>
      <c r="J142" s="238">
        <v>98.821</v>
      </c>
      <c r="K142" s="238">
        <v>50.912</v>
      </c>
      <c r="L142" s="241"/>
      <c r="M142" s="286"/>
      <c r="N142" s="238"/>
      <c r="O142" s="238"/>
      <c r="P142" s="239"/>
      <c r="Q142" s="240">
        <f t="shared" si="22"/>
        <v>43</v>
      </c>
      <c r="R142" s="238">
        <v>43</v>
      </c>
      <c r="S142" s="238">
        <v>31.6</v>
      </c>
      <c r="T142" s="241"/>
      <c r="U142" s="236">
        <f t="shared" si="23"/>
        <v>6.8</v>
      </c>
      <c r="V142" s="238">
        <v>6.8</v>
      </c>
      <c r="W142" s="238"/>
      <c r="X142" s="239"/>
    </row>
    <row r="143" spans="3:24" ht="12.75">
      <c r="C143" s="252">
        <v>135</v>
      </c>
      <c r="D143" s="250" t="s">
        <v>519</v>
      </c>
      <c r="E143" s="236">
        <f t="shared" si="28"/>
        <v>36.769</v>
      </c>
      <c r="F143" s="261">
        <f t="shared" si="28"/>
        <v>36.769</v>
      </c>
      <c r="G143" s="238">
        <f t="shared" si="28"/>
        <v>25.759</v>
      </c>
      <c r="H143" s="239"/>
      <c r="I143" s="240">
        <f>+J143</f>
        <v>34.969</v>
      </c>
      <c r="J143" s="238">
        <v>34.969</v>
      </c>
      <c r="K143" s="238">
        <v>24.934</v>
      </c>
      <c r="L143" s="241"/>
      <c r="M143" s="286"/>
      <c r="N143" s="238"/>
      <c r="O143" s="238"/>
      <c r="P143" s="239"/>
      <c r="Q143" s="240"/>
      <c r="R143" s="238"/>
      <c r="S143" s="238"/>
      <c r="T143" s="241"/>
      <c r="U143" s="236">
        <f t="shared" si="23"/>
        <v>1.8</v>
      </c>
      <c r="V143" s="238">
        <v>1.8</v>
      </c>
      <c r="W143" s="238">
        <v>0.825</v>
      </c>
      <c r="X143" s="239"/>
    </row>
    <row r="144" spans="3:24" ht="12.75">
      <c r="C144" s="252">
        <f t="shared" si="16"/>
        <v>136</v>
      </c>
      <c r="D144" s="250" t="s">
        <v>171</v>
      </c>
      <c r="E144" s="236">
        <f aca="true" t="shared" si="29" ref="E144:G145">I144+M144+Q144+U144</f>
        <v>616.498</v>
      </c>
      <c r="F144" s="261">
        <f t="shared" si="29"/>
        <v>616.498</v>
      </c>
      <c r="G144" s="238">
        <f t="shared" si="29"/>
        <v>404.02799999999996</v>
      </c>
      <c r="H144" s="239"/>
      <c r="I144" s="240">
        <f>J144+L144</f>
        <v>191.398</v>
      </c>
      <c r="J144" s="238">
        <v>191.398</v>
      </c>
      <c r="K144" s="238">
        <v>101.628</v>
      </c>
      <c r="L144" s="241"/>
      <c r="M144" s="286"/>
      <c r="N144" s="238"/>
      <c r="O144" s="238"/>
      <c r="P144" s="243"/>
      <c r="Q144" s="240">
        <f t="shared" si="22"/>
        <v>406.1</v>
      </c>
      <c r="R144" s="238">
        <v>406.1</v>
      </c>
      <c r="S144" s="238">
        <v>302.4</v>
      </c>
      <c r="T144" s="241"/>
      <c r="U144" s="236">
        <f t="shared" si="23"/>
        <v>19</v>
      </c>
      <c r="V144" s="238">
        <v>19</v>
      </c>
      <c r="W144" s="238"/>
      <c r="X144" s="239"/>
    </row>
    <row r="145" spans="3:24" ht="12.75">
      <c r="C145" s="252">
        <f t="shared" si="16"/>
        <v>137</v>
      </c>
      <c r="D145" s="250" t="s">
        <v>520</v>
      </c>
      <c r="E145" s="236">
        <f t="shared" si="29"/>
        <v>40.835</v>
      </c>
      <c r="F145" s="261">
        <f t="shared" si="29"/>
        <v>40.835</v>
      </c>
      <c r="G145" s="238">
        <f t="shared" si="29"/>
        <v>30.413</v>
      </c>
      <c r="H145" s="239"/>
      <c r="I145" s="240">
        <f>J145+L145</f>
        <v>38.335</v>
      </c>
      <c r="J145" s="238">
        <v>38.335</v>
      </c>
      <c r="K145" s="238">
        <v>29.268</v>
      </c>
      <c r="L145" s="241"/>
      <c r="M145" s="286"/>
      <c r="N145" s="238"/>
      <c r="O145" s="238"/>
      <c r="P145" s="239"/>
      <c r="Q145" s="240"/>
      <c r="R145" s="238"/>
      <c r="S145" s="238"/>
      <c r="T145" s="241"/>
      <c r="U145" s="236">
        <f t="shared" si="23"/>
        <v>2.5</v>
      </c>
      <c r="V145" s="238">
        <v>2.5</v>
      </c>
      <c r="W145" s="238">
        <v>1.145</v>
      </c>
      <c r="X145" s="239"/>
    </row>
    <row r="146" spans="3:24" ht="12.75">
      <c r="C146" s="252">
        <f t="shared" si="16"/>
        <v>138</v>
      </c>
      <c r="D146" s="250" t="s">
        <v>521</v>
      </c>
      <c r="E146" s="236">
        <f aca="true" t="shared" si="30" ref="E146:H156">+I146+M146+Q146+U146</f>
        <v>721.559</v>
      </c>
      <c r="F146" s="261">
        <f t="shared" si="30"/>
        <v>721.559</v>
      </c>
      <c r="G146" s="238">
        <f t="shared" si="30"/>
        <v>449.287</v>
      </c>
      <c r="H146" s="239"/>
      <c r="I146" s="240">
        <f aca="true" t="shared" si="31" ref="I146:I154">+J146</f>
        <v>280.409</v>
      </c>
      <c r="J146" s="238">
        <v>280.409</v>
      </c>
      <c r="K146" s="238">
        <v>139.387</v>
      </c>
      <c r="L146" s="245"/>
      <c r="M146" s="286"/>
      <c r="N146" s="238"/>
      <c r="O146" s="238"/>
      <c r="P146" s="243"/>
      <c r="Q146" s="240">
        <f t="shared" si="22"/>
        <v>415.6</v>
      </c>
      <c r="R146" s="238">
        <v>415.6</v>
      </c>
      <c r="S146" s="238">
        <v>309.9</v>
      </c>
      <c r="T146" s="245"/>
      <c r="U146" s="236">
        <f t="shared" si="23"/>
        <v>25.55</v>
      </c>
      <c r="V146" s="238">
        <v>25.55</v>
      </c>
      <c r="W146" s="238"/>
      <c r="X146" s="239"/>
    </row>
    <row r="147" spans="3:24" ht="12.75">
      <c r="C147" s="252">
        <f t="shared" si="16"/>
        <v>139</v>
      </c>
      <c r="D147" s="250" t="s">
        <v>227</v>
      </c>
      <c r="E147" s="236">
        <f t="shared" si="30"/>
        <v>286.021</v>
      </c>
      <c r="F147" s="261">
        <f t="shared" si="30"/>
        <v>286.021</v>
      </c>
      <c r="G147" s="238">
        <f t="shared" si="30"/>
        <v>178.8</v>
      </c>
      <c r="H147" s="239"/>
      <c r="I147" s="240">
        <f>J147+L147</f>
        <v>16.121</v>
      </c>
      <c r="J147" s="238">
        <v>16.121</v>
      </c>
      <c r="K147" s="238"/>
      <c r="L147" s="241"/>
      <c r="M147" s="286">
        <f>N147+P147</f>
        <v>116.4</v>
      </c>
      <c r="N147" s="238">
        <v>116.4</v>
      </c>
      <c r="O147" s="251">
        <v>65.6</v>
      </c>
      <c r="P147" s="239"/>
      <c r="Q147" s="240">
        <f t="shared" si="22"/>
        <v>150.3</v>
      </c>
      <c r="R147" s="238">
        <v>150.3</v>
      </c>
      <c r="S147" s="238">
        <v>113.2</v>
      </c>
      <c r="T147" s="241"/>
      <c r="U147" s="236">
        <f t="shared" si="23"/>
        <v>3.2</v>
      </c>
      <c r="V147" s="238">
        <v>3.2</v>
      </c>
      <c r="W147" s="238"/>
      <c r="X147" s="239"/>
    </row>
    <row r="148" spans="3:24" ht="12.75">
      <c r="C148" s="252">
        <v>140</v>
      </c>
      <c r="D148" s="250" t="s">
        <v>522</v>
      </c>
      <c r="E148" s="236">
        <f t="shared" si="30"/>
        <v>390.00399999999996</v>
      </c>
      <c r="F148" s="261">
        <f t="shared" si="30"/>
        <v>390.00399999999996</v>
      </c>
      <c r="G148" s="238">
        <f t="shared" si="30"/>
        <v>279.172</v>
      </c>
      <c r="H148" s="239"/>
      <c r="I148" s="240">
        <f t="shared" si="31"/>
        <v>351.157</v>
      </c>
      <c r="J148" s="238">
        <v>351.157</v>
      </c>
      <c r="K148" s="238">
        <v>260.186</v>
      </c>
      <c r="L148" s="245"/>
      <c r="M148" s="286"/>
      <c r="N148" s="238"/>
      <c r="O148" s="238"/>
      <c r="P148" s="243"/>
      <c r="Q148" s="240">
        <f t="shared" si="22"/>
        <v>6.447</v>
      </c>
      <c r="R148" s="238">
        <v>6.447</v>
      </c>
      <c r="S148" s="238">
        <v>4.968</v>
      </c>
      <c r="T148" s="241"/>
      <c r="U148" s="236">
        <f>+V148+X148</f>
        <v>32.4</v>
      </c>
      <c r="V148" s="238">
        <v>32.4</v>
      </c>
      <c r="W148" s="238">
        <v>14.018</v>
      </c>
      <c r="X148" s="239"/>
    </row>
    <row r="149" spans="3:24" ht="12.75">
      <c r="C149" s="252">
        <f t="shared" si="16"/>
        <v>141</v>
      </c>
      <c r="D149" s="250" t="s">
        <v>197</v>
      </c>
      <c r="E149" s="236">
        <f t="shared" si="30"/>
        <v>118.89499999999998</v>
      </c>
      <c r="F149" s="261">
        <f t="shared" si="30"/>
        <v>118.89499999999998</v>
      </c>
      <c r="G149" s="238">
        <f t="shared" si="30"/>
        <v>84.672</v>
      </c>
      <c r="H149" s="239"/>
      <c r="I149" s="240">
        <f t="shared" si="31"/>
        <v>98.588</v>
      </c>
      <c r="J149" s="238">
        <v>98.588</v>
      </c>
      <c r="K149" s="238">
        <v>74.348</v>
      </c>
      <c r="L149" s="245"/>
      <c r="M149" s="286"/>
      <c r="N149" s="238"/>
      <c r="O149" s="238"/>
      <c r="P149" s="243"/>
      <c r="Q149" s="240">
        <f t="shared" si="22"/>
        <v>3.344</v>
      </c>
      <c r="R149" s="238">
        <v>3.344</v>
      </c>
      <c r="S149" s="238">
        <v>2.553</v>
      </c>
      <c r="T149" s="241"/>
      <c r="U149" s="236">
        <f aca="true" t="shared" si="32" ref="U149:U154">V149+X149</f>
        <v>16.963</v>
      </c>
      <c r="V149" s="238">
        <v>16.963</v>
      </c>
      <c r="W149" s="238">
        <v>7.771</v>
      </c>
      <c r="X149" s="239"/>
    </row>
    <row r="150" spans="3:24" ht="12.75">
      <c r="C150" s="252">
        <f t="shared" si="16"/>
        <v>142</v>
      </c>
      <c r="D150" s="316" t="s">
        <v>182</v>
      </c>
      <c r="E150" s="236">
        <f t="shared" si="30"/>
        <v>77.017</v>
      </c>
      <c r="F150" s="261">
        <f t="shared" si="30"/>
        <v>77.017</v>
      </c>
      <c r="G150" s="238">
        <f t="shared" si="30"/>
        <v>44.469</v>
      </c>
      <c r="H150" s="239"/>
      <c r="I150" s="240">
        <f t="shared" si="31"/>
        <v>62.017</v>
      </c>
      <c r="J150" s="238">
        <v>62.017</v>
      </c>
      <c r="K150" s="238">
        <v>44.469</v>
      </c>
      <c r="L150" s="245"/>
      <c r="M150" s="286"/>
      <c r="N150" s="238"/>
      <c r="O150" s="238"/>
      <c r="P150" s="243"/>
      <c r="Q150" s="240"/>
      <c r="R150" s="238"/>
      <c r="S150" s="238"/>
      <c r="T150" s="241"/>
      <c r="U150" s="236">
        <f t="shared" si="32"/>
        <v>15</v>
      </c>
      <c r="V150" s="238">
        <v>15</v>
      </c>
      <c r="W150" s="238"/>
      <c r="X150" s="239"/>
    </row>
    <row r="151" spans="3:24" ht="12.75">
      <c r="C151" s="252">
        <v>143</v>
      </c>
      <c r="D151" s="317" t="s">
        <v>523</v>
      </c>
      <c r="E151" s="221">
        <f t="shared" si="30"/>
        <v>1.45</v>
      </c>
      <c r="F151" s="266">
        <f t="shared" si="30"/>
        <v>1.45</v>
      </c>
      <c r="G151" s="275"/>
      <c r="H151" s="276"/>
      <c r="I151" s="222">
        <f t="shared" si="31"/>
        <v>1.45</v>
      </c>
      <c r="J151" s="275">
        <v>1.45</v>
      </c>
      <c r="K151" s="238"/>
      <c r="L151" s="245"/>
      <c r="M151" s="286"/>
      <c r="N151" s="238"/>
      <c r="O151" s="238"/>
      <c r="P151" s="243"/>
      <c r="Q151" s="222"/>
      <c r="R151" s="238"/>
      <c r="S151" s="238"/>
      <c r="T151" s="241"/>
      <c r="U151" s="221"/>
      <c r="V151" s="238"/>
      <c r="W151" s="238"/>
      <c r="X151" s="239"/>
    </row>
    <row r="152" spans="3:24" ht="12.75">
      <c r="C152" s="252">
        <v>144</v>
      </c>
      <c r="D152" s="316" t="s">
        <v>184</v>
      </c>
      <c r="E152" s="236">
        <f t="shared" si="30"/>
        <v>76.249</v>
      </c>
      <c r="F152" s="261">
        <f t="shared" si="30"/>
        <v>76.249</v>
      </c>
      <c r="G152" s="238">
        <f t="shared" si="30"/>
        <v>56.254000000000005</v>
      </c>
      <c r="H152" s="239"/>
      <c r="I152" s="240">
        <f t="shared" si="31"/>
        <v>29.869</v>
      </c>
      <c r="J152" s="238">
        <v>29.869</v>
      </c>
      <c r="K152" s="238">
        <v>21.254</v>
      </c>
      <c r="L152" s="245"/>
      <c r="M152" s="286"/>
      <c r="N152" s="238"/>
      <c r="O152" s="238"/>
      <c r="P152" s="243"/>
      <c r="Q152" s="240">
        <f t="shared" si="22"/>
        <v>45.8</v>
      </c>
      <c r="R152" s="238">
        <v>45.8</v>
      </c>
      <c r="S152" s="238">
        <v>35</v>
      </c>
      <c r="T152" s="241"/>
      <c r="U152" s="236">
        <f t="shared" si="32"/>
        <v>0.58</v>
      </c>
      <c r="V152" s="238">
        <v>0.58</v>
      </c>
      <c r="W152" s="238"/>
      <c r="X152" s="239"/>
    </row>
    <row r="153" spans="3:24" ht="12.75">
      <c r="C153" s="252">
        <v>145</v>
      </c>
      <c r="D153" s="284" t="s">
        <v>524</v>
      </c>
      <c r="E153" s="236">
        <f t="shared" si="30"/>
        <v>242.161</v>
      </c>
      <c r="F153" s="261">
        <f>+J153+N153+R153+V153</f>
        <v>242.161</v>
      </c>
      <c r="G153" s="238">
        <f t="shared" si="30"/>
        <v>149.469</v>
      </c>
      <c r="H153" s="239"/>
      <c r="I153" s="290">
        <f t="shared" si="31"/>
        <v>172.351</v>
      </c>
      <c r="J153" s="288">
        <v>172.351</v>
      </c>
      <c r="K153" s="288">
        <v>104.991</v>
      </c>
      <c r="L153" s="295"/>
      <c r="M153" s="286"/>
      <c r="N153" s="238"/>
      <c r="O153" s="238"/>
      <c r="P153" s="243"/>
      <c r="Q153" s="240">
        <f t="shared" si="22"/>
        <v>57.41</v>
      </c>
      <c r="R153" s="238">
        <v>57.41</v>
      </c>
      <c r="S153" s="238">
        <v>42.325</v>
      </c>
      <c r="T153" s="241"/>
      <c r="U153" s="236">
        <f t="shared" si="32"/>
        <v>12.4</v>
      </c>
      <c r="V153" s="238">
        <v>12.4</v>
      </c>
      <c r="W153" s="238">
        <v>2.153</v>
      </c>
      <c r="X153" s="239"/>
    </row>
    <row r="154" spans="3:24" ht="13.5" thickBot="1">
      <c r="C154" s="252">
        <v>146</v>
      </c>
      <c r="D154" s="284" t="s">
        <v>525</v>
      </c>
      <c r="E154" s="318">
        <f t="shared" si="30"/>
        <v>84.30499999999999</v>
      </c>
      <c r="F154" s="319">
        <f t="shared" si="30"/>
        <v>84.30499999999999</v>
      </c>
      <c r="G154" s="320">
        <f t="shared" si="30"/>
        <v>57.351</v>
      </c>
      <c r="H154" s="321"/>
      <c r="I154" s="322">
        <f t="shared" si="31"/>
        <v>57.669</v>
      </c>
      <c r="J154" s="320">
        <v>57.669</v>
      </c>
      <c r="K154" s="320">
        <v>39.173</v>
      </c>
      <c r="L154" s="323"/>
      <c r="M154" s="318"/>
      <c r="N154" s="320"/>
      <c r="O154" s="320"/>
      <c r="P154" s="324"/>
      <c r="Q154" s="240">
        <f t="shared" si="22"/>
        <v>24.636</v>
      </c>
      <c r="R154" s="238">
        <v>24.636</v>
      </c>
      <c r="S154" s="238">
        <v>18.178</v>
      </c>
      <c r="T154" s="241"/>
      <c r="U154" s="318">
        <f t="shared" si="32"/>
        <v>2</v>
      </c>
      <c r="V154" s="325">
        <v>2</v>
      </c>
      <c r="W154" s="320"/>
      <c r="X154" s="321"/>
    </row>
    <row r="155" spans="3:24" ht="13.5" hidden="1" thickBot="1">
      <c r="C155" s="326">
        <v>147</v>
      </c>
      <c r="D155" s="96" t="s">
        <v>526</v>
      </c>
      <c r="E155" s="302">
        <f t="shared" si="30"/>
        <v>11796.466</v>
      </c>
      <c r="F155" s="299">
        <f t="shared" si="30"/>
        <v>11790.696</v>
      </c>
      <c r="G155" s="300">
        <f t="shared" si="30"/>
        <v>7708.882999999999</v>
      </c>
      <c r="H155" s="301">
        <f t="shared" si="30"/>
        <v>5.77</v>
      </c>
      <c r="I155" s="327">
        <f>J155+L155</f>
        <v>4934.107999999998</v>
      </c>
      <c r="J155" s="328">
        <f>SUM(J120:J154)-J151</f>
        <v>4934.107999999998</v>
      </c>
      <c r="K155" s="328">
        <f>SUM(K120:K154)</f>
        <v>3043.705000000001</v>
      </c>
      <c r="L155" s="329">
        <f>SUM(L120:L154)</f>
        <v>0</v>
      </c>
      <c r="M155" s="330">
        <f>SUM(M120:M154)</f>
        <v>117.10000000000001</v>
      </c>
      <c r="N155" s="328">
        <f>SUM(N120:N154)</f>
        <v>117.10000000000001</v>
      </c>
      <c r="O155" s="328">
        <f>SUM(O120:O154)</f>
        <v>65.6</v>
      </c>
      <c r="P155" s="331"/>
      <c r="Q155" s="330">
        <f>R155+T155</f>
        <v>6230.000000000002</v>
      </c>
      <c r="R155" s="328">
        <f>R83+SUM(R120:R154)+R102+R103</f>
        <v>6226.230000000001</v>
      </c>
      <c r="S155" s="328">
        <f>S83+SUM(S120:S154)+S102+S103</f>
        <v>4571.833999999999</v>
      </c>
      <c r="T155" s="331">
        <f>T83+SUM(T120:T154)</f>
        <v>3.77</v>
      </c>
      <c r="U155" s="330">
        <f>U83+SUM(U120:U154)</f>
        <v>515.258</v>
      </c>
      <c r="V155" s="328">
        <f>V83+SUM(V120:V154)</f>
        <v>513.258</v>
      </c>
      <c r="W155" s="328">
        <f>W83+SUM(W120:W154)</f>
        <v>27.744</v>
      </c>
      <c r="X155" s="331">
        <f>X83+SUM(X120:X154)</f>
        <v>2</v>
      </c>
    </row>
    <row r="156" spans="3:24" ht="13.5" thickBot="1">
      <c r="C156" s="97">
        <v>147</v>
      </c>
      <c r="D156" s="98" t="s">
        <v>527</v>
      </c>
      <c r="E156" s="332">
        <f t="shared" si="30"/>
        <v>25045.71</v>
      </c>
      <c r="F156" s="333">
        <f>+J156+N156+R156+V156</f>
        <v>23394.925999999996</v>
      </c>
      <c r="G156" s="334">
        <f t="shared" si="30"/>
        <v>11694.750999999998</v>
      </c>
      <c r="H156" s="335">
        <f t="shared" si="30"/>
        <v>1650.784</v>
      </c>
      <c r="I156" s="336">
        <f>J156+L156</f>
        <v>14241.997999999998</v>
      </c>
      <c r="J156" s="334">
        <f>J119+J155</f>
        <v>13840.325999999997</v>
      </c>
      <c r="K156" s="334">
        <f aca="true" t="shared" si="33" ref="K156:X156">K119+K155</f>
        <v>6009.094</v>
      </c>
      <c r="L156" s="337">
        <f t="shared" si="33"/>
        <v>401.672</v>
      </c>
      <c r="M156" s="337">
        <f t="shared" si="33"/>
        <v>3634.049</v>
      </c>
      <c r="N156" s="337">
        <f t="shared" si="33"/>
        <v>2404.049</v>
      </c>
      <c r="O156" s="337">
        <f t="shared" si="33"/>
        <v>981.9240000000001</v>
      </c>
      <c r="P156" s="337">
        <f t="shared" si="33"/>
        <v>1230</v>
      </c>
      <c r="Q156" s="337">
        <f>Q155</f>
        <v>6230.000000000002</v>
      </c>
      <c r="R156" s="337">
        <f>R155</f>
        <v>6226.230000000001</v>
      </c>
      <c r="S156" s="337">
        <f>S155</f>
        <v>4571.833999999999</v>
      </c>
      <c r="T156" s="337">
        <f>T155</f>
        <v>3.77</v>
      </c>
      <c r="U156" s="337">
        <f t="shared" si="33"/>
        <v>939.663</v>
      </c>
      <c r="V156" s="337">
        <f t="shared" si="33"/>
        <v>924.3210000000001</v>
      </c>
      <c r="W156" s="337">
        <f t="shared" si="33"/>
        <v>131.899</v>
      </c>
      <c r="X156" s="335">
        <f t="shared" si="33"/>
        <v>15.341999999999999</v>
      </c>
    </row>
    <row r="159" ht="12.75">
      <c r="D159" s="16" t="s">
        <v>287</v>
      </c>
    </row>
    <row r="160" ht="12.75">
      <c r="D160" s="16" t="s">
        <v>288</v>
      </c>
    </row>
    <row r="161" ht="12.75">
      <c r="D161" s="99" t="s">
        <v>289</v>
      </c>
    </row>
    <row r="162" ht="12.75">
      <c r="D162" s="16" t="s">
        <v>290</v>
      </c>
    </row>
  </sheetData>
  <sheetProtection/>
  <mergeCells count="24">
    <mergeCell ref="R8:T8"/>
    <mergeCell ref="T9:T10"/>
    <mergeCell ref="R9:S9"/>
    <mergeCell ref="U8:U10"/>
    <mergeCell ref="V8:X8"/>
    <mergeCell ref="V9:W9"/>
    <mergeCell ref="X9:X10"/>
    <mergeCell ref="M8:M10"/>
    <mergeCell ref="N8:P8"/>
    <mergeCell ref="Q8:Q10"/>
    <mergeCell ref="F9:G9"/>
    <mergeCell ref="H9:H10"/>
    <mergeCell ref="N9:O9"/>
    <mergeCell ref="P9:P10"/>
    <mergeCell ref="C8:C10"/>
    <mergeCell ref="D8:D10"/>
    <mergeCell ref="E8:E10"/>
    <mergeCell ref="F8:H8"/>
    <mergeCell ref="H2:L2"/>
    <mergeCell ref="E6:K6"/>
    <mergeCell ref="J9:K9"/>
    <mergeCell ref="L9:L10"/>
    <mergeCell ref="J8:L8"/>
    <mergeCell ref="I8:I10"/>
  </mergeCells>
  <printOptions/>
  <pageMargins left="0.35433070866141736" right="0" top="0.7874015748031497" bottom="0.3937007874015748" header="0.5118110236220472" footer="0.5118110236220472"/>
  <pageSetup fitToHeight="0"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V215"/>
  <sheetViews>
    <sheetView zoomScalePageLayoutView="0" workbookViewId="0" topLeftCell="A199">
      <selection activeCell="L124" sqref="L124"/>
    </sheetView>
  </sheetViews>
  <sheetFormatPr defaultColWidth="9.140625" defaultRowHeight="12.75"/>
  <cols>
    <col min="1" max="1" width="4.57421875" style="0" customWidth="1"/>
    <col min="2" max="2" width="41.8515625" style="0" customWidth="1"/>
    <col min="3" max="3" width="10.421875" style="0" customWidth="1"/>
    <col min="4" max="4" width="10.57421875" style="0" customWidth="1"/>
    <col min="5" max="5" width="9.57421875" style="0" customWidth="1"/>
    <col min="6" max="6" width="8.28125" style="0" customWidth="1"/>
    <col min="7" max="8" width="9.57421875" style="0" customWidth="1"/>
    <col min="9" max="9" width="9.421875" style="0" customWidth="1"/>
    <col min="10" max="10" width="7.421875" style="0" customWidth="1"/>
    <col min="11" max="11" width="8.28125" style="0" customWidth="1"/>
    <col min="12" max="12" width="8.57421875" style="0" customWidth="1"/>
    <col min="13" max="13" width="8.140625" style="0" customWidth="1"/>
    <col min="14" max="14" width="8.57421875" style="0" customWidth="1"/>
    <col min="15" max="15" width="8.421875" style="0" customWidth="1"/>
    <col min="16" max="16" width="8.7109375" style="0" customWidth="1"/>
    <col min="17" max="17" width="8.57421875" style="0" customWidth="1"/>
    <col min="18" max="18" width="6.00390625" style="0" customWidth="1"/>
    <col min="19" max="19" width="7.7109375" style="0" customWidth="1"/>
    <col min="20" max="20" width="8.00390625" style="0" customWidth="1"/>
    <col min="21" max="21" width="7.421875" style="0" customWidth="1"/>
    <col min="22" max="22" width="6.421875" style="0" customWidth="1"/>
  </cols>
  <sheetData>
    <row r="1" ht="12.75">
      <c r="R1" s="12" t="s">
        <v>188</v>
      </c>
    </row>
    <row r="2" spans="3:22" ht="12.75">
      <c r="C2" s="553" t="s">
        <v>528</v>
      </c>
      <c r="D2" s="553"/>
      <c r="E2" s="553"/>
      <c r="F2" s="553"/>
      <c r="G2" s="553"/>
      <c r="H2" s="553"/>
      <c r="I2" s="553"/>
      <c r="J2" s="553"/>
      <c r="P2" s="12"/>
      <c r="R2" s="13" t="s">
        <v>308</v>
      </c>
      <c r="S2" s="14"/>
      <c r="T2" s="14"/>
      <c r="U2" s="15"/>
      <c r="V2" s="15"/>
    </row>
    <row r="3" spans="2:18" ht="12.75">
      <c r="B3" s="338"/>
      <c r="C3" s="553" t="s">
        <v>529</v>
      </c>
      <c r="D3" s="553"/>
      <c r="E3" s="553"/>
      <c r="F3" s="553"/>
      <c r="G3" s="553"/>
      <c r="H3" s="553"/>
      <c r="I3" s="553"/>
      <c r="P3" s="13"/>
      <c r="Q3" s="14"/>
      <c r="R3" s="12" t="s">
        <v>283</v>
      </c>
    </row>
    <row r="4" spans="16:20" ht="13.5" thickBot="1">
      <c r="P4" s="12"/>
      <c r="T4" s="48" t="s">
        <v>530</v>
      </c>
    </row>
    <row r="5" spans="1:22" ht="12.75" customHeight="1">
      <c r="A5" s="576"/>
      <c r="B5" s="578" t="s">
        <v>409</v>
      </c>
      <c r="C5" s="581" t="s">
        <v>410</v>
      </c>
      <c r="D5" s="574" t="s">
        <v>411</v>
      </c>
      <c r="E5" s="574"/>
      <c r="F5" s="584"/>
      <c r="G5" s="581" t="s">
        <v>412</v>
      </c>
      <c r="H5" s="574" t="s">
        <v>411</v>
      </c>
      <c r="I5" s="574"/>
      <c r="J5" s="575"/>
      <c r="K5" s="585" t="s">
        <v>413</v>
      </c>
      <c r="L5" s="574" t="s">
        <v>411</v>
      </c>
      <c r="M5" s="574"/>
      <c r="N5" s="584"/>
      <c r="O5" s="585" t="s">
        <v>414</v>
      </c>
      <c r="P5" s="574" t="s">
        <v>411</v>
      </c>
      <c r="Q5" s="574"/>
      <c r="R5" s="584"/>
      <c r="S5" s="585" t="s">
        <v>415</v>
      </c>
      <c r="T5" s="574" t="s">
        <v>411</v>
      </c>
      <c r="U5" s="574"/>
      <c r="V5" s="584"/>
    </row>
    <row r="6" spans="1:22" ht="12.75" customHeight="1">
      <c r="A6" s="577"/>
      <c r="B6" s="579"/>
      <c r="C6" s="582"/>
      <c r="D6" s="571" t="s">
        <v>416</v>
      </c>
      <c r="E6" s="571"/>
      <c r="F6" s="588" t="s">
        <v>417</v>
      </c>
      <c r="G6" s="582"/>
      <c r="H6" s="571" t="s">
        <v>416</v>
      </c>
      <c r="I6" s="571"/>
      <c r="J6" s="572" t="s">
        <v>417</v>
      </c>
      <c r="K6" s="586"/>
      <c r="L6" s="571" t="s">
        <v>416</v>
      </c>
      <c r="M6" s="571"/>
      <c r="N6" s="588" t="s">
        <v>417</v>
      </c>
      <c r="O6" s="586"/>
      <c r="P6" s="571" t="s">
        <v>416</v>
      </c>
      <c r="Q6" s="571"/>
      <c r="R6" s="588" t="s">
        <v>417</v>
      </c>
      <c r="S6" s="586"/>
      <c r="T6" s="571" t="s">
        <v>416</v>
      </c>
      <c r="U6" s="571"/>
      <c r="V6" s="588" t="s">
        <v>417</v>
      </c>
    </row>
    <row r="7" spans="1:22" ht="50.25" customHeight="1" thickBot="1">
      <c r="A7" s="577"/>
      <c r="B7" s="580"/>
      <c r="C7" s="583"/>
      <c r="D7" s="339" t="s">
        <v>410</v>
      </c>
      <c r="E7" s="340" t="s">
        <v>418</v>
      </c>
      <c r="F7" s="589"/>
      <c r="G7" s="583"/>
      <c r="H7" s="339" t="s">
        <v>410</v>
      </c>
      <c r="I7" s="340" t="s">
        <v>418</v>
      </c>
      <c r="J7" s="573"/>
      <c r="K7" s="587"/>
      <c r="L7" s="339" t="s">
        <v>410</v>
      </c>
      <c r="M7" s="340" t="s">
        <v>418</v>
      </c>
      <c r="N7" s="589"/>
      <c r="O7" s="587"/>
      <c r="P7" s="339" t="s">
        <v>410</v>
      </c>
      <c r="Q7" s="340" t="s">
        <v>418</v>
      </c>
      <c r="R7" s="589"/>
      <c r="S7" s="587"/>
      <c r="T7" s="339" t="s">
        <v>410</v>
      </c>
      <c r="U7" s="340" t="s">
        <v>418</v>
      </c>
      <c r="V7" s="589"/>
    </row>
    <row r="8" spans="1:22" ht="33.75" customHeight="1" thickBot="1">
      <c r="A8" s="341">
        <v>1</v>
      </c>
      <c r="B8" s="342" t="s">
        <v>531</v>
      </c>
      <c r="C8" s="343">
        <f aca="true" t="shared" si="0" ref="C8:F25">G8+K8+O8+S8</f>
        <v>3394.3680000000004</v>
      </c>
      <c r="D8" s="334">
        <f t="shared" si="0"/>
        <v>3384.3680000000004</v>
      </c>
      <c r="E8" s="334">
        <f t="shared" si="0"/>
        <v>1997.3840000000002</v>
      </c>
      <c r="F8" s="343">
        <f t="shared" si="0"/>
        <v>10</v>
      </c>
      <c r="G8" s="344">
        <f>G12+G17+G18+G20+G25+G28+G31+SUM(G34:G44)+G23+G9</f>
        <v>2342.9660000000003</v>
      </c>
      <c r="H8" s="332">
        <f>H12+H17+H18+H20+H25+H28+H31+SUM(H34:H44)+H23+H9</f>
        <v>2332.9660000000003</v>
      </c>
      <c r="I8" s="332">
        <f>I12+I17+I18+I20+I25+I28+I31+SUM(I34:I44)+I23+I9</f>
        <v>1314.494</v>
      </c>
      <c r="J8" s="345">
        <f>J12+J17+J18+J20+J25+J28+J31+SUM(J34:J44)+J23+J9</f>
        <v>10</v>
      </c>
      <c r="K8" s="332">
        <f>K12+K17+K18+K20+K25+K28+K31+SUM(K34:K44)</f>
        <v>1021.049</v>
      </c>
      <c r="L8" s="334">
        <f>L12+L18+SUM(L34:L44)</f>
        <v>1021.049</v>
      </c>
      <c r="M8" s="334">
        <f>M12+M17+M18+M20+M25+M28+M31+SUM(M34:M44)</f>
        <v>681.4620000000001</v>
      </c>
      <c r="N8" s="337"/>
      <c r="O8" s="344"/>
      <c r="P8" s="334"/>
      <c r="Q8" s="334"/>
      <c r="R8" s="335"/>
      <c r="S8" s="344">
        <f>S12+S17+S18+S20+S25+S28+S31+SUM(S34:S44)</f>
        <v>30.352999999999998</v>
      </c>
      <c r="T8" s="334">
        <f>T20+SUM(T35:T44)</f>
        <v>30.352999999999998</v>
      </c>
      <c r="U8" s="334">
        <f>U20+SUM(U35:U44)</f>
        <v>1.428</v>
      </c>
      <c r="V8" s="335"/>
    </row>
    <row r="9" spans="1:22" ht="12.75" customHeight="1">
      <c r="A9" s="346">
        <v>2</v>
      </c>
      <c r="B9" s="347" t="s">
        <v>419</v>
      </c>
      <c r="C9" s="348">
        <f t="shared" si="0"/>
        <v>87.416</v>
      </c>
      <c r="D9" s="348">
        <f>H9+L9+P9+T9</f>
        <v>87.416</v>
      </c>
      <c r="E9" s="348">
        <f>I9+M9+Q9+U9</f>
        <v>63.008</v>
      </c>
      <c r="F9" s="218"/>
      <c r="G9" s="349">
        <f>G10+G11</f>
        <v>87.416</v>
      </c>
      <c r="H9" s="212">
        <f>H10+H11</f>
        <v>87.416</v>
      </c>
      <c r="I9" s="212">
        <f>I10+I11</f>
        <v>63.008</v>
      </c>
      <c r="J9" s="350"/>
      <c r="K9" s="348"/>
      <c r="L9" s="351"/>
      <c r="M9" s="351"/>
      <c r="N9" s="352"/>
      <c r="O9" s="353"/>
      <c r="P9" s="351"/>
      <c r="Q9" s="351"/>
      <c r="R9" s="354"/>
      <c r="S9" s="353"/>
      <c r="T9" s="351"/>
      <c r="U9" s="351"/>
      <c r="V9" s="354"/>
    </row>
    <row r="10" spans="1:22" ht="12.75" customHeight="1">
      <c r="A10" s="355">
        <v>3</v>
      </c>
      <c r="B10" s="356" t="s">
        <v>420</v>
      </c>
      <c r="C10" s="222">
        <f t="shared" si="0"/>
        <v>78.58</v>
      </c>
      <c r="D10" s="222">
        <f>H10+L10+P10+T10</f>
        <v>78.58</v>
      </c>
      <c r="E10" s="222">
        <f>I10+M10+Q10+U10</f>
        <v>60</v>
      </c>
      <c r="F10" s="226"/>
      <c r="G10" s="231">
        <f>H10+J10</f>
        <v>78.58</v>
      </c>
      <c r="H10" s="225">
        <v>78.58</v>
      </c>
      <c r="I10" s="225">
        <v>60</v>
      </c>
      <c r="J10" s="354"/>
      <c r="K10" s="357"/>
      <c r="L10" s="351"/>
      <c r="M10" s="351"/>
      <c r="N10" s="357"/>
      <c r="O10" s="358"/>
      <c r="P10" s="351"/>
      <c r="Q10" s="351"/>
      <c r="R10" s="359"/>
      <c r="S10" s="358"/>
      <c r="T10" s="351"/>
      <c r="U10" s="351"/>
      <c r="V10" s="359"/>
    </row>
    <row r="11" spans="1:22" ht="12.75" customHeight="1">
      <c r="A11" s="355">
        <v>4</v>
      </c>
      <c r="B11" s="360" t="s">
        <v>421</v>
      </c>
      <c r="C11" s="224">
        <f t="shared" si="0"/>
        <v>8.836</v>
      </c>
      <c r="D11" s="224">
        <f t="shared" si="0"/>
        <v>8.836</v>
      </c>
      <c r="E11" s="232">
        <f t="shared" si="0"/>
        <v>3.008</v>
      </c>
      <c r="F11" s="226"/>
      <c r="G11" s="231">
        <f>H11+J11</f>
        <v>8.836</v>
      </c>
      <c r="H11" s="233">
        <v>8.836</v>
      </c>
      <c r="I11" s="225">
        <v>3.008</v>
      </c>
      <c r="J11" s="354"/>
      <c r="K11" s="357"/>
      <c r="L11" s="351"/>
      <c r="M11" s="351"/>
      <c r="N11" s="357"/>
      <c r="O11" s="358"/>
      <c r="P11" s="351"/>
      <c r="Q11" s="351"/>
      <c r="R11" s="359"/>
      <c r="S11" s="358"/>
      <c r="T11" s="351"/>
      <c r="U11" s="351"/>
      <c r="V11" s="359"/>
    </row>
    <row r="12" spans="1:22" ht="12.75">
      <c r="A12" s="361">
        <v>5</v>
      </c>
      <c r="B12" s="362" t="s">
        <v>532</v>
      </c>
      <c r="C12" s="348">
        <f t="shared" si="0"/>
        <v>1604.271</v>
      </c>
      <c r="D12" s="351">
        <f aca="true" t="shared" si="1" ref="D12:J12">SUM(D13:D16)</f>
        <v>1594.271</v>
      </c>
      <c r="E12" s="351">
        <f t="shared" si="1"/>
        <v>1046.11</v>
      </c>
      <c r="F12" s="352">
        <f t="shared" si="1"/>
        <v>10</v>
      </c>
      <c r="G12" s="353">
        <f t="shared" si="1"/>
        <v>1279.752</v>
      </c>
      <c r="H12" s="351">
        <f t="shared" si="1"/>
        <v>1269.752</v>
      </c>
      <c r="I12" s="351">
        <f t="shared" si="1"/>
        <v>846.848</v>
      </c>
      <c r="J12" s="354">
        <f t="shared" si="1"/>
        <v>10</v>
      </c>
      <c r="K12" s="357">
        <f>K13+K14+K15</f>
        <v>324.519</v>
      </c>
      <c r="L12" s="280">
        <f>L13+L14+L15</f>
        <v>324.519</v>
      </c>
      <c r="M12" s="280">
        <f>M13+M14+M15</f>
        <v>199.262</v>
      </c>
      <c r="N12" s="357"/>
      <c r="O12" s="358"/>
      <c r="P12" s="351"/>
      <c r="Q12" s="351"/>
      <c r="R12" s="359"/>
      <c r="S12" s="358"/>
      <c r="T12" s="351"/>
      <c r="U12" s="351"/>
      <c r="V12" s="359"/>
    </row>
    <row r="13" spans="1:22" ht="12.75">
      <c r="A13" s="363">
        <f aca="true" t="shared" si="2" ref="A13:A76">+A12+1</f>
        <v>6</v>
      </c>
      <c r="B13" s="94" t="s">
        <v>533</v>
      </c>
      <c r="C13" s="222">
        <f t="shared" si="0"/>
        <v>1523.271</v>
      </c>
      <c r="D13" s="275">
        <f t="shared" si="0"/>
        <v>1523.271</v>
      </c>
      <c r="E13" s="275">
        <f t="shared" si="0"/>
        <v>1046.11</v>
      </c>
      <c r="F13" s="352"/>
      <c r="G13" s="221">
        <f aca="true" t="shared" si="3" ref="G13:G24">H13+J13</f>
        <v>1198.752</v>
      </c>
      <c r="H13" s="232">
        <v>1198.752</v>
      </c>
      <c r="I13" s="364">
        <v>846.848</v>
      </c>
      <c r="J13" s="365"/>
      <c r="K13" s="222">
        <f>L13+N13</f>
        <v>324.519</v>
      </c>
      <c r="L13" s="366">
        <v>324.519</v>
      </c>
      <c r="M13" s="364">
        <v>199.262</v>
      </c>
      <c r="N13" s="367"/>
      <c r="O13" s="368"/>
      <c r="P13" s="366"/>
      <c r="Q13" s="366"/>
      <c r="R13" s="365"/>
      <c r="S13" s="221"/>
      <c r="T13" s="366"/>
      <c r="U13" s="366"/>
      <c r="V13" s="365"/>
    </row>
    <row r="14" spans="1:22" ht="12.75">
      <c r="A14" s="363">
        <v>7</v>
      </c>
      <c r="B14" s="94" t="s">
        <v>534</v>
      </c>
      <c r="C14" s="222">
        <f t="shared" si="0"/>
        <v>1</v>
      </c>
      <c r="D14" s="366">
        <f t="shared" si="0"/>
        <v>1</v>
      </c>
      <c r="E14" s="366"/>
      <c r="F14" s="352"/>
      <c r="G14" s="221">
        <f t="shared" si="3"/>
        <v>1</v>
      </c>
      <c r="H14" s="366">
        <v>1</v>
      </c>
      <c r="I14" s="366"/>
      <c r="J14" s="365"/>
      <c r="K14" s="311"/>
      <c r="L14" s="366"/>
      <c r="M14" s="366"/>
      <c r="N14" s="367"/>
      <c r="O14" s="368"/>
      <c r="P14" s="366"/>
      <c r="Q14" s="366"/>
      <c r="R14" s="365"/>
      <c r="S14" s="368"/>
      <c r="T14" s="366"/>
      <c r="U14" s="366"/>
      <c r="V14" s="365"/>
    </row>
    <row r="15" spans="1:22" ht="12.75">
      <c r="A15" s="363">
        <f t="shared" si="2"/>
        <v>8</v>
      </c>
      <c r="B15" s="94" t="s">
        <v>535</v>
      </c>
      <c r="C15" s="222">
        <f t="shared" si="0"/>
        <v>70</v>
      </c>
      <c r="D15" s="366">
        <f t="shared" si="0"/>
        <v>70</v>
      </c>
      <c r="E15" s="366"/>
      <c r="F15" s="352"/>
      <c r="G15" s="221">
        <f t="shared" si="3"/>
        <v>70</v>
      </c>
      <c r="H15" s="366">
        <v>70</v>
      </c>
      <c r="I15" s="366"/>
      <c r="J15" s="365"/>
      <c r="K15" s="311"/>
      <c r="L15" s="366"/>
      <c r="M15" s="366"/>
      <c r="N15" s="367"/>
      <c r="O15" s="368"/>
      <c r="P15" s="366"/>
      <c r="Q15" s="366"/>
      <c r="R15" s="365"/>
      <c r="S15" s="368"/>
      <c r="T15" s="366"/>
      <c r="U15" s="366"/>
      <c r="V15" s="365"/>
    </row>
    <row r="16" spans="1:22" ht="12.75">
      <c r="A16" s="363">
        <v>9</v>
      </c>
      <c r="B16" s="94" t="s">
        <v>536</v>
      </c>
      <c r="C16" s="222">
        <f t="shared" si="0"/>
        <v>10</v>
      </c>
      <c r="D16" s="366"/>
      <c r="E16" s="366"/>
      <c r="F16" s="369">
        <f t="shared" si="0"/>
        <v>10</v>
      </c>
      <c r="G16" s="221">
        <f t="shared" si="3"/>
        <v>10</v>
      </c>
      <c r="H16" s="366"/>
      <c r="I16" s="366"/>
      <c r="J16" s="370">
        <v>10</v>
      </c>
      <c r="K16" s="311"/>
      <c r="L16" s="366"/>
      <c r="M16" s="366"/>
      <c r="N16" s="367"/>
      <c r="O16" s="368"/>
      <c r="P16" s="366"/>
      <c r="Q16" s="366"/>
      <c r="R16" s="365"/>
      <c r="S16" s="368"/>
      <c r="T16" s="366"/>
      <c r="U16" s="366"/>
      <c r="V16" s="365"/>
    </row>
    <row r="17" spans="1:22" ht="12.75">
      <c r="A17" s="363">
        <v>10</v>
      </c>
      <c r="B17" s="93" t="s">
        <v>537</v>
      </c>
      <c r="C17" s="311">
        <f t="shared" si="0"/>
        <v>35.236</v>
      </c>
      <c r="D17" s="280">
        <f t="shared" si="0"/>
        <v>35.236</v>
      </c>
      <c r="E17" s="280">
        <f>I17+M17+Q17+U17</f>
        <v>26.184</v>
      </c>
      <c r="F17" s="367"/>
      <c r="G17" s="371">
        <f t="shared" si="3"/>
        <v>35.236</v>
      </c>
      <c r="H17" s="280">
        <v>35.236</v>
      </c>
      <c r="I17" s="280">
        <v>26.184</v>
      </c>
      <c r="J17" s="365"/>
      <c r="K17" s="311"/>
      <c r="L17" s="366"/>
      <c r="M17" s="366"/>
      <c r="N17" s="367"/>
      <c r="O17" s="368"/>
      <c r="P17" s="366"/>
      <c r="Q17" s="366"/>
      <c r="R17" s="365"/>
      <c r="S17" s="368"/>
      <c r="T17" s="366"/>
      <c r="U17" s="366"/>
      <c r="V17" s="365"/>
    </row>
    <row r="18" spans="1:22" ht="12.75">
      <c r="A18" s="363">
        <v>11</v>
      </c>
      <c r="B18" s="93" t="s">
        <v>538</v>
      </c>
      <c r="C18" s="311">
        <f t="shared" si="0"/>
        <v>4.8</v>
      </c>
      <c r="D18" s="280">
        <f t="shared" si="0"/>
        <v>4.8</v>
      </c>
      <c r="E18" s="280"/>
      <c r="F18" s="367"/>
      <c r="G18" s="371"/>
      <c r="H18" s="372"/>
      <c r="I18" s="280"/>
      <c r="J18" s="373"/>
      <c r="K18" s="372">
        <f>K19</f>
        <v>4.8</v>
      </c>
      <c r="L18" s="280">
        <f>L19</f>
        <v>4.8</v>
      </c>
      <c r="M18" s="366"/>
      <c r="N18" s="367"/>
      <c r="O18" s="368"/>
      <c r="P18" s="366"/>
      <c r="Q18" s="366"/>
      <c r="R18" s="365"/>
      <c r="S18" s="368"/>
      <c r="T18" s="366"/>
      <c r="U18" s="366"/>
      <c r="V18" s="365"/>
    </row>
    <row r="19" spans="1:22" ht="12.75">
      <c r="A19" s="363">
        <v>12</v>
      </c>
      <c r="B19" s="94" t="s">
        <v>539</v>
      </c>
      <c r="C19" s="222">
        <f t="shared" si="0"/>
        <v>4.8</v>
      </c>
      <c r="D19" s="275">
        <f t="shared" si="0"/>
        <v>4.8</v>
      </c>
      <c r="E19" s="280"/>
      <c r="F19" s="367"/>
      <c r="G19" s="371"/>
      <c r="H19" s="372"/>
      <c r="I19" s="280"/>
      <c r="J19" s="373"/>
      <c r="K19" s="374">
        <f>L19+M19+N19</f>
        <v>4.8</v>
      </c>
      <c r="L19" s="366">
        <v>4.8</v>
      </c>
      <c r="M19" s="366"/>
      <c r="N19" s="367"/>
      <c r="O19" s="368"/>
      <c r="P19" s="366"/>
      <c r="Q19" s="366"/>
      <c r="R19" s="365"/>
      <c r="S19" s="368"/>
      <c r="T19" s="366"/>
      <c r="U19" s="366"/>
      <c r="V19" s="365"/>
    </row>
    <row r="20" spans="1:22" ht="12.75">
      <c r="A20" s="363">
        <v>13</v>
      </c>
      <c r="B20" s="93" t="s">
        <v>316</v>
      </c>
      <c r="C20" s="311">
        <f t="shared" si="0"/>
        <v>35.043</v>
      </c>
      <c r="D20" s="280">
        <f t="shared" si="0"/>
        <v>35.043</v>
      </c>
      <c r="E20" s="280"/>
      <c r="F20" s="312"/>
      <c r="G20" s="375">
        <f t="shared" si="3"/>
        <v>15</v>
      </c>
      <c r="H20" s="280">
        <f>H21+H22</f>
        <v>15</v>
      </c>
      <c r="I20" s="280"/>
      <c r="J20" s="376"/>
      <c r="K20" s="372"/>
      <c r="L20" s="280"/>
      <c r="M20" s="280"/>
      <c r="N20" s="372"/>
      <c r="O20" s="375"/>
      <c r="P20" s="280"/>
      <c r="Q20" s="280"/>
      <c r="R20" s="376"/>
      <c r="S20" s="375">
        <f>S21+S22</f>
        <v>20.043</v>
      </c>
      <c r="T20" s="375">
        <f>T21+T22</f>
        <v>20.043</v>
      </c>
      <c r="U20" s="280"/>
      <c r="V20" s="377"/>
    </row>
    <row r="21" spans="1:22" ht="12.75">
      <c r="A21" s="363">
        <f t="shared" si="2"/>
        <v>14</v>
      </c>
      <c r="B21" s="94" t="s">
        <v>540</v>
      </c>
      <c r="C21" s="222">
        <f t="shared" si="0"/>
        <v>15</v>
      </c>
      <c r="D21" s="366">
        <f t="shared" si="0"/>
        <v>15</v>
      </c>
      <c r="E21" s="366"/>
      <c r="F21" s="367"/>
      <c r="G21" s="221">
        <f t="shared" si="3"/>
        <v>15</v>
      </c>
      <c r="H21" s="366">
        <v>15</v>
      </c>
      <c r="I21" s="366"/>
      <c r="J21" s="365"/>
      <c r="K21" s="311"/>
      <c r="L21" s="367"/>
      <c r="M21" s="366"/>
      <c r="N21" s="367"/>
      <c r="O21" s="368"/>
      <c r="P21" s="366"/>
      <c r="Q21" s="366"/>
      <c r="R21" s="365"/>
      <c r="S21" s="368"/>
      <c r="T21" s="366"/>
      <c r="U21" s="366"/>
      <c r="V21" s="365"/>
    </row>
    <row r="22" spans="1:22" ht="15.75">
      <c r="A22" s="363">
        <v>15</v>
      </c>
      <c r="B22" s="94" t="s">
        <v>541</v>
      </c>
      <c r="C22" s="222">
        <f t="shared" si="0"/>
        <v>20.043</v>
      </c>
      <c r="D22" s="366">
        <f t="shared" si="0"/>
        <v>20.043</v>
      </c>
      <c r="E22" s="366"/>
      <c r="F22" s="367"/>
      <c r="G22" s="378"/>
      <c r="H22" s="366"/>
      <c r="I22" s="366"/>
      <c r="J22" s="365"/>
      <c r="K22" s="379"/>
      <c r="L22" s="367"/>
      <c r="M22" s="366"/>
      <c r="N22" s="367"/>
      <c r="O22" s="368"/>
      <c r="P22" s="366"/>
      <c r="Q22" s="366"/>
      <c r="R22" s="365"/>
      <c r="S22" s="221">
        <f>T22+V22</f>
        <v>20.043</v>
      </c>
      <c r="T22" s="366">
        <v>20.043</v>
      </c>
      <c r="U22" s="366"/>
      <c r="V22" s="365"/>
    </row>
    <row r="23" spans="1:22" ht="12.75">
      <c r="A23" s="363">
        <v>16</v>
      </c>
      <c r="B23" s="93" t="s">
        <v>542</v>
      </c>
      <c r="C23" s="311">
        <f t="shared" si="0"/>
        <v>1</v>
      </c>
      <c r="D23" s="280">
        <f t="shared" si="0"/>
        <v>1</v>
      </c>
      <c r="E23" s="280"/>
      <c r="F23" s="312"/>
      <c r="G23" s="371">
        <f t="shared" si="3"/>
        <v>1</v>
      </c>
      <c r="H23" s="280">
        <f>H24</f>
        <v>1</v>
      </c>
      <c r="I23" s="280"/>
      <c r="J23" s="373"/>
      <c r="K23" s="380"/>
      <c r="L23" s="367"/>
      <c r="M23" s="366"/>
      <c r="N23" s="367"/>
      <c r="O23" s="368"/>
      <c r="P23" s="366"/>
      <c r="Q23" s="366"/>
      <c r="R23" s="365"/>
      <c r="S23" s="368"/>
      <c r="T23" s="366"/>
      <c r="U23" s="366"/>
      <c r="V23" s="365"/>
    </row>
    <row r="24" spans="1:22" ht="12.75">
      <c r="A24" s="363">
        <v>17</v>
      </c>
      <c r="B24" s="94" t="s">
        <v>543</v>
      </c>
      <c r="C24" s="222">
        <f t="shared" si="0"/>
        <v>1</v>
      </c>
      <c r="D24" s="366">
        <f t="shared" si="0"/>
        <v>1</v>
      </c>
      <c r="E24" s="366"/>
      <c r="F24" s="367"/>
      <c r="G24" s="221">
        <f t="shared" si="3"/>
        <v>1</v>
      </c>
      <c r="H24" s="366">
        <v>1</v>
      </c>
      <c r="I24" s="366"/>
      <c r="J24" s="373"/>
      <c r="K24" s="380"/>
      <c r="L24" s="367"/>
      <c r="M24" s="366"/>
      <c r="N24" s="367"/>
      <c r="O24" s="368"/>
      <c r="P24" s="366"/>
      <c r="Q24" s="366"/>
      <c r="R24" s="365"/>
      <c r="S24" s="368"/>
      <c r="T24" s="366"/>
      <c r="U24" s="366"/>
      <c r="V24" s="365"/>
    </row>
    <row r="25" spans="1:22" ht="14.25" customHeight="1">
      <c r="A25" s="363">
        <v>18</v>
      </c>
      <c r="B25" s="93" t="s">
        <v>544</v>
      </c>
      <c r="C25" s="311">
        <f t="shared" si="0"/>
        <v>78</v>
      </c>
      <c r="D25" s="280">
        <f t="shared" si="0"/>
        <v>78</v>
      </c>
      <c r="E25" s="280"/>
      <c r="F25" s="312"/>
      <c r="G25" s="375">
        <f>G26+G27</f>
        <v>78</v>
      </c>
      <c r="H25" s="280">
        <f>H26+H27</f>
        <v>78</v>
      </c>
      <c r="I25" s="280"/>
      <c r="J25" s="376"/>
      <c r="K25" s="380"/>
      <c r="L25" s="366"/>
      <c r="M25" s="366"/>
      <c r="N25" s="367"/>
      <c r="O25" s="368"/>
      <c r="P25" s="366"/>
      <c r="Q25" s="366"/>
      <c r="R25" s="365"/>
      <c r="S25" s="368"/>
      <c r="T25" s="366"/>
      <c r="U25" s="366"/>
      <c r="V25" s="365"/>
    </row>
    <row r="26" spans="1:22" ht="13.5" customHeight="1">
      <c r="A26" s="363">
        <f t="shared" si="2"/>
        <v>19</v>
      </c>
      <c r="B26" s="381" t="s">
        <v>545</v>
      </c>
      <c r="C26" s="222">
        <f aca="true" t="shared" si="4" ref="C26:E56">G26+K26+O26+S26</f>
        <v>48</v>
      </c>
      <c r="D26" s="366">
        <f t="shared" si="4"/>
        <v>48</v>
      </c>
      <c r="E26" s="366"/>
      <c r="F26" s="367"/>
      <c r="G26" s="382">
        <f>H26+J26</f>
        <v>48</v>
      </c>
      <c r="H26" s="366">
        <v>48</v>
      </c>
      <c r="I26" s="366"/>
      <c r="J26" s="373"/>
      <c r="K26" s="380"/>
      <c r="L26" s="366"/>
      <c r="M26" s="366"/>
      <c r="N26" s="367"/>
      <c r="O26" s="368"/>
      <c r="P26" s="366"/>
      <c r="Q26" s="366"/>
      <c r="R26" s="365"/>
      <c r="S26" s="368"/>
      <c r="T26" s="366"/>
      <c r="U26" s="366"/>
      <c r="V26" s="365"/>
    </row>
    <row r="27" spans="1:22" ht="26.25" customHeight="1">
      <c r="A27" s="363">
        <f t="shared" si="2"/>
        <v>20</v>
      </c>
      <c r="B27" s="383" t="s">
        <v>546</v>
      </c>
      <c r="C27" s="222">
        <f t="shared" si="4"/>
        <v>30</v>
      </c>
      <c r="D27" s="366">
        <f t="shared" si="4"/>
        <v>30</v>
      </c>
      <c r="E27" s="366"/>
      <c r="F27" s="367"/>
      <c r="G27" s="382">
        <f>H27+J27</f>
        <v>30</v>
      </c>
      <c r="H27" s="366">
        <v>30</v>
      </c>
      <c r="I27" s="366"/>
      <c r="J27" s="373"/>
      <c r="K27" s="380"/>
      <c r="L27" s="366"/>
      <c r="M27" s="366"/>
      <c r="N27" s="367"/>
      <c r="O27" s="368"/>
      <c r="P27" s="366"/>
      <c r="Q27" s="366"/>
      <c r="R27" s="365"/>
      <c r="S27" s="368"/>
      <c r="T27" s="366"/>
      <c r="U27" s="366"/>
      <c r="V27" s="365"/>
    </row>
    <row r="28" spans="1:22" ht="12.75">
      <c r="A28" s="363">
        <f t="shared" si="2"/>
        <v>21</v>
      </c>
      <c r="B28" s="93" t="s">
        <v>547</v>
      </c>
      <c r="C28" s="311">
        <f t="shared" si="4"/>
        <v>2.8</v>
      </c>
      <c r="D28" s="280">
        <f t="shared" si="4"/>
        <v>2.8</v>
      </c>
      <c r="E28" s="366"/>
      <c r="F28" s="367"/>
      <c r="G28" s="375">
        <f>G29+G30</f>
        <v>2.8</v>
      </c>
      <c r="H28" s="280">
        <f>H29+H30</f>
        <v>2.8</v>
      </c>
      <c r="I28" s="366"/>
      <c r="J28" s="373"/>
      <c r="K28" s="380"/>
      <c r="L28" s="366"/>
      <c r="M28" s="366"/>
      <c r="N28" s="367"/>
      <c r="O28" s="368"/>
      <c r="P28" s="366"/>
      <c r="Q28" s="366"/>
      <c r="R28" s="365"/>
      <c r="S28" s="368"/>
      <c r="T28" s="366"/>
      <c r="U28" s="366"/>
      <c r="V28" s="365"/>
    </row>
    <row r="29" spans="1:22" ht="12.75">
      <c r="A29" s="363">
        <f t="shared" si="2"/>
        <v>22</v>
      </c>
      <c r="B29" s="384" t="s">
        <v>548</v>
      </c>
      <c r="C29" s="222">
        <f t="shared" si="4"/>
        <v>1.4</v>
      </c>
      <c r="D29" s="366">
        <f t="shared" si="4"/>
        <v>1.4</v>
      </c>
      <c r="E29" s="366"/>
      <c r="F29" s="367"/>
      <c r="G29" s="382">
        <f>H29+J29</f>
        <v>1.4</v>
      </c>
      <c r="H29" s="366">
        <v>1.4</v>
      </c>
      <c r="I29" s="366"/>
      <c r="J29" s="373"/>
      <c r="K29" s="380"/>
      <c r="L29" s="366"/>
      <c r="M29" s="366"/>
      <c r="N29" s="367"/>
      <c r="O29" s="368"/>
      <c r="P29" s="366"/>
      <c r="Q29" s="366"/>
      <c r="R29" s="365"/>
      <c r="S29" s="368"/>
      <c r="T29" s="366"/>
      <c r="U29" s="366"/>
      <c r="V29" s="365"/>
    </row>
    <row r="30" spans="1:22" ht="12.75">
      <c r="A30" s="363">
        <f t="shared" si="2"/>
        <v>23</v>
      </c>
      <c r="B30" s="94" t="s">
        <v>549</v>
      </c>
      <c r="C30" s="222">
        <f t="shared" si="4"/>
        <v>1.4</v>
      </c>
      <c r="D30" s="366">
        <f t="shared" si="4"/>
        <v>1.4</v>
      </c>
      <c r="E30" s="366"/>
      <c r="F30" s="367"/>
      <c r="G30" s="382">
        <f>H30+J30</f>
        <v>1.4</v>
      </c>
      <c r="H30" s="366">
        <v>1.4</v>
      </c>
      <c r="I30" s="366"/>
      <c r="J30" s="373"/>
      <c r="K30" s="380"/>
      <c r="L30" s="366"/>
      <c r="M30" s="366"/>
      <c r="N30" s="367"/>
      <c r="O30" s="368"/>
      <c r="P30" s="366"/>
      <c r="Q30" s="366"/>
      <c r="R30" s="365"/>
      <c r="S30" s="368"/>
      <c r="T30" s="366"/>
      <c r="U30" s="366"/>
      <c r="V30" s="365"/>
    </row>
    <row r="31" spans="1:22" ht="12.75">
      <c r="A31" s="363">
        <f t="shared" si="2"/>
        <v>24</v>
      </c>
      <c r="B31" s="93" t="s">
        <v>402</v>
      </c>
      <c r="C31" s="311">
        <f t="shared" si="4"/>
        <v>287</v>
      </c>
      <c r="D31" s="280">
        <f t="shared" si="4"/>
        <v>287</v>
      </c>
      <c r="E31" s="366"/>
      <c r="F31" s="367"/>
      <c r="G31" s="375">
        <f>H31</f>
        <v>287</v>
      </c>
      <c r="H31" s="280">
        <f>H32+H33</f>
        <v>287</v>
      </c>
      <c r="I31" s="366"/>
      <c r="J31" s="373"/>
      <c r="K31" s="380"/>
      <c r="L31" s="366"/>
      <c r="M31" s="366"/>
      <c r="N31" s="367"/>
      <c r="O31" s="368"/>
      <c r="P31" s="366"/>
      <c r="Q31" s="366"/>
      <c r="R31" s="365"/>
      <c r="S31" s="368"/>
      <c r="T31" s="366"/>
      <c r="U31" s="366"/>
      <c r="V31" s="365"/>
    </row>
    <row r="32" spans="1:22" ht="12.75">
      <c r="A32" s="363">
        <f t="shared" si="2"/>
        <v>25</v>
      </c>
      <c r="B32" s="94" t="s">
        <v>550</v>
      </c>
      <c r="C32" s="222">
        <f t="shared" si="4"/>
        <v>180</v>
      </c>
      <c r="D32" s="366">
        <f t="shared" si="4"/>
        <v>180</v>
      </c>
      <c r="E32" s="366"/>
      <c r="F32" s="367"/>
      <c r="G32" s="368">
        <f aca="true" t="shared" si="5" ref="G32:G44">H32+J32</f>
        <v>180</v>
      </c>
      <c r="H32" s="366">
        <v>180</v>
      </c>
      <c r="I32" s="366"/>
      <c r="J32" s="365"/>
      <c r="K32" s="379"/>
      <c r="L32" s="366"/>
      <c r="M32" s="366"/>
      <c r="N32" s="367"/>
      <c r="O32" s="368"/>
      <c r="P32" s="366"/>
      <c r="Q32" s="366"/>
      <c r="R32" s="365"/>
      <c r="S32" s="368"/>
      <c r="T32" s="366"/>
      <c r="U32" s="366"/>
      <c r="V32" s="365"/>
    </row>
    <row r="33" spans="1:22" ht="25.5" customHeight="1">
      <c r="A33" s="363">
        <v>26</v>
      </c>
      <c r="B33" s="385" t="s">
        <v>551</v>
      </c>
      <c r="C33" s="222">
        <f t="shared" si="4"/>
        <v>107</v>
      </c>
      <c r="D33" s="366">
        <f t="shared" si="4"/>
        <v>107</v>
      </c>
      <c r="E33" s="366"/>
      <c r="F33" s="367"/>
      <c r="G33" s="368">
        <f t="shared" si="5"/>
        <v>107</v>
      </c>
      <c r="H33" s="366">
        <v>107</v>
      </c>
      <c r="I33" s="366"/>
      <c r="J33" s="365"/>
      <c r="K33" s="379"/>
      <c r="L33" s="366"/>
      <c r="M33" s="366"/>
      <c r="N33" s="367"/>
      <c r="O33" s="368"/>
      <c r="P33" s="366"/>
      <c r="Q33" s="366"/>
      <c r="R33" s="365"/>
      <c r="S33" s="368"/>
      <c r="T33" s="366"/>
      <c r="U33" s="366"/>
      <c r="V33" s="365"/>
    </row>
    <row r="34" spans="1:22" ht="12.75">
      <c r="A34" s="363">
        <v>27</v>
      </c>
      <c r="B34" s="93" t="s">
        <v>94</v>
      </c>
      <c r="C34" s="311">
        <f t="shared" si="4"/>
        <v>643.893</v>
      </c>
      <c r="D34" s="280">
        <f t="shared" si="4"/>
        <v>643.893</v>
      </c>
      <c r="E34" s="280">
        <f t="shared" si="4"/>
        <v>456.726</v>
      </c>
      <c r="F34" s="312"/>
      <c r="G34" s="371">
        <f t="shared" si="5"/>
        <v>31.993</v>
      </c>
      <c r="H34" s="280">
        <v>31.993</v>
      </c>
      <c r="I34" s="280">
        <v>24.426</v>
      </c>
      <c r="J34" s="377"/>
      <c r="K34" s="311">
        <f>L34+N34</f>
        <v>611.9</v>
      </c>
      <c r="L34" s="280">
        <v>611.9</v>
      </c>
      <c r="M34" s="386">
        <v>432.3</v>
      </c>
      <c r="N34" s="312"/>
      <c r="O34" s="371"/>
      <c r="P34" s="280"/>
      <c r="Q34" s="280"/>
      <c r="R34" s="377"/>
      <c r="S34" s="371"/>
      <c r="T34" s="280"/>
      <c r="U34" s="280"/>
      <c r="V34" s="377"/>
    </row>
    <row r="35" spans="1:22" ht="12.75">
      <c r="A35" s="363">
        <v>28</v>
      </c>
      <c r="B35" s="93" t="s">
        <v>127</v>
      </c>
      <c r="C35" s="311">
        <f t="shared" si="4"/>
        <v>61.785</v>
      </c>
      <c r="D35" s="280">
        <f t="shared" si="4"/>
        <v>61.785</v>
      </c>
      <c r="E35" s="280">
        <f t="shared" si="4"/>
        <v>38.571999999999996</v>
      </c>
      <c r="F35" s="312"/>
      <c r="G35" s="371">
        <f t="shared" si="5"/>
        <v>52.185</v>
      </c>
      <c r="H35" s="280">
        <v>52.185</v>
      </c>
      <c r="I35" s="280">
        <v>32.772</v>
      </c>
      <c r="J35" s="377"/>
      <c r="K35" s="311">
        <f aca="true" t="shared" si="6" ref="K35:K44">L35+N35</f>
        <v>9.3</v>
      </c>
      <c r="L35" s="280">
        <v>9.3</v>
      </c>
      <c r="M35" s="280">
        <v>5.8</v>
      </c>
      <c r="N35" s="309"/>
      <c r="O35" s="371"/>
      <c r="P35" s="280"/>
      <c r="Q35" s="280"/>
      <c r="R35" s="377"/>
      <c r="S35" s="371">
        <f aca="true" t="shared" si="7" ref="S35:S44">T35+V35</f>
        <v>0.3</v>
      </c>
      <c r="T35" s="280">
        <v>0.3</v>
      </c>
      <c r="U35" s="280"/>
      <c r="V35" s="276"/>
    </row>
    <row r="36" spans="1:22" ht="12.75">
      <c r="A36" s="363">
        <f t="shared" si="2"/>
        <v>29</v>
      </c>
      <c r="B36" s="93" t="s">
        <v>128</v>
      </c>
      <c r="C36" s="311">
        <f t="shared" si="4"/>
        <v>64.529</v>
      </c>
      <c r="D36" s="280">
        <f t="shared" si="4"/>
        <v>64.529</v>
      </c>
      <c r="E36" s="280">
        <f t="shared" si="4"/>
        <v>42.326</v>
      </c>
      <c r="F36" s="312"/>
      <c r="G36" s="371">
        <f t="shared" si="5"/>
        <v>54.229</v>
      </c>
      <c r="H36" s="280">
        <v>54.229</v>
      </c>
      <c r="I36" s="280">
        <v>36.526</v>
      </c>
      <c r="J36" s="276"/>
      <c r="K36" s="311">
        <f t="shared" si="6"/>
        <v>8.9</v>
      </c>
      <c r="L36" s="280">
        <v>8.9</v>
      </c>
      <c r="M36" s="280">
        <v>5.8</v>
      </c>
      <c r="N36" s="309"/>
      <c r="O36" s="371"/>
      <c r="P36" s="280"/>
      <c r="Q36" s="280"/>
      <c r="R36" s="377"/>
      <c r="S36" s="371">
        <f t="shared" si="7"/>
        <v>1.4</v>
      </c>
      <c r="T36" s="280">
        <v>1.4</v>
      </c>
      <c r="U36" s="280"/>
      <c r="V36" s="377"/>
    </row>
    <row r="37" spans="1:22" ht="12.75">
      <c r="A37" s="363">
        <f t="shared" si="2"/>
        <v>30</v>
      </c>
      <c r="B37" s="93" t="s">
        <v>129</v>
      </c>
      <c r="C37" s="311">
        <f t="shared" si="4"/>
        <v>63.294999999999995</v>
      </c>
      <c r="D37" s="280">
        <f t="shared" si="4"/>
        <v>63.294999999999995</v>
      </c>
      <c r="E37" s="280">
        <f t="shared" si="4"/>
        <v>40.254</v>
      </c>
      <c r="F37" s="312"/>
      <c r="G37" s="371">
        <f t="shared" si="5"/>
        <v>53.495</v>
      </c>
      <c r="H37" s="280">
        <v>53.495</v>
      </c>
      <c r="I37" s="280">
        <v>34.454</v>
      </c>
      <c r="J37" s="276"/>
      <c r="K37" s="311">
        <f t="shared" si="6"/>
        <v>8.7</v>
      </c>
      <c r="L37" s="280">
        <v>8.7</v>
      </c>
      <c r="M37" s="280">
        <v>5.8</v>
      </c>
      <c r="N37" s="309"/>
      <c r="O37" s="371"/>
      <c r="P37" s="280"/>
      <c r="Q37" s="280"/>
      <c r="R37" s="377"/>
      <c r="S37" s="371">
        <f t="shared" si="7"/>
        <v>1.1</v>
      </c>
      <c r="T37" s="280">
        <v>1.1</v>
      </c>
      <c r="U37" s="280"/>
      <c r="V37" s="276"/>
    </row>
    <row r="38" spans="1:22" ht="12.75">
      <c r="A38" s="363">
        <f t="shared" si="2"/>
        <v>31</v>
      </c>
      <c r="B38" s="93" t="s">
        <v>130</v>
      </c>
      <c r="C38" s="311">
        <f t="shared" si="4"/>
        <v>43.36299999999999</v>
      </c>
      <c r="D38" s="280">
        <f t="shared" si="4"/>
        <v>43.36299999999999</v>
      </c>
      <c r="E38" s="280">
        <f t="shared" si="4"/>
        <v>31</v>
      </c>
      <c r="F38" s="312"/>
      <c r="G38" s="371">
        <f t="shared" si="5"/>
        <v>36.013</v>
      </c>
      <c r="H38" s="280">
        <v>36.013</v>
      </c>
      <c r="I38" s="280">
        <v>26.4</v>
      </c>
      <c r="J38" s="276"/>
      <c r="K38" s="311">
        <f t="shared" si="6"/>
        <v>7.3</v>
      </c>
      <c r="L38" s="280">
        <v>7.3</v>
      </c>
      <c r="M38" s="280">
        <v>4.6</v>
      </c>
      <c r="N38" s="309"/>
      <c r="O38" s="371"/>
      <c r="P38" s="280"/>
      <c r="Q38" s="280"/>
      <c r="R38" s="377"/>
      <c r="S38" s="371">
        <f t="shared" si="7"/>
        <v>0.05</v>
      </c>
      <c r="T38" s="280">
        <v>0.05</v>
      </c>
      <c r="U38" s="280"/>
      <c r="V38" s="276"/>
    </row>
    <row r="39" spans="1:22" ht="12.75">
      <c r="A39" s="363">
        <f t="shared" si="2"/>
        <v>32</v>
      </c>
      <c r="B39" s="93" t="s">
        <v>131</v>
      </c>
      <c r="C39" s="311">
        <f t="shared" si="4"/>
        <v>53.728</v>
      </c>
      <c r="D39" s="280">
        <f t="shared" si="4"/>
        <v>53.728</v>
      </c>
      <c r="E39" s="280">
        <f t="shared" si="4"/>
        <v>35.935</v>
      </c>
      <c r="F39" s="312"/>
      <c r="G39" s="371">
        <f t="shared" si="5"/>
        <v>45.588</v>
      </c>
      <c r="H39" s="280">
        <v>45.588</v>
      </c>
      <c r="I39" s="280">
        <v>31.635</v>
      </c>
      <c r="J39" s="276"/>
      <c r="K39" s="311">
        <f t="shared" si="6"/>
        <v>7.1</v>
      </c>
      <c r="L39" s="280">
        <v>7.1</v>
      </c>
      <c r="M39" s="280">
        <v>4.3</v>
      </c>
      <c r="N39" s="309"/>
      <c r="O39" s="371"/>
      <c r="P39" s="280"/>
      <c r="Q39" s="280"/>
      <c r="R39" s="377"/>
      <c r="S39" s="371">
        <f t="shared" si="7"/>
        <v>1.04</v>
      </c>
      <c r="T39" s="280">
        <v>1.04</v>
      </c>
      <c r="U39" s="280"/>
      <c r="V39" s="276"/>
    </row>
    <row r="40" spans="1:22" ht="12.75">
      <c r="A40" s="363">
        <f t="shared" si="2"/>
        <v>33</v>
      </c>
      <c r="B40" s="93" t="s">
        <v>132</v>
      </c>
      <c r="C40" s="311">
        <f t="shared" si="4"/>
        <v>65.49000000000001</v>
      </c>
      <c r="D40" s="280">
        <f t="shared" si="4"/>
        <v>65.49000000000001</v>
      </c>
      <c r="E40" s="280">
        <f t="shared" si="4"/>
        <v>42.126</v>
      </c>
      <c r="F40" s="312"/>
      <c r="G40" s="371">
        <f t="shared" si="5"/>
        <v>54.59</v>
      </c>
      <c r="H40" s="280">
        <v>54.59</v>
      </c>
      <c r="I40" s="280">
        <v>36.326</v>
      </c>
      <c r="J40" s="377"/>
      <c r="K40" s="311">
        <f t="shared" si="6"/>
        <v>9.4</v>
      </c>
      <c r="L40" s="280">
        <v>9.4</v>
      </c>
      <c r="M40" s="280">
        <v>5.8</v>
      </c>
      <c r="N40" s="309"/>
      <c r="O40" s="371"/>
      <c r="P40" s="280"/>
      <c r="Q40" s="280"/>
      <c r="R40" s="377"/>
      <c r="S40" s="371">
        <f t="shared" si="7"/>
        <v>1.5</v>
      </c>
      <c r="T40" s="280">
        <v>1.5</v>
      </c>
      <c r="U40" s="280"/>
      <c r="V40" s="276"/>
    </row>
    <row r="41" spans="1:22" ht="12.75">
      <c r="A41" s="363">
        <f t="shared" si="2"/>
        <v>34</v>
      </c>
      <c r="B41" s="93" t="s">
        <v>133</v>
      </c>
      <c r="C41" s="311">
        <f t="shared" si="4"/>
        <v>69.07</v>
      </c>
      <c r="D41" s="280">
        <f t="shared" si="4"/>
        <v>69.07</v>
      </c>
      <c r="E41" s="280">
        <f t="shared" si="4"/>
        <v>46.465999999999994</v>
      </c>
      <c r="F41" s="312"/>
      <c r="G41" s="371">
        <f t="shared" si="5"/>
        <v>57.83</v>
      </c>
      <c r="H41" s="280">
        <v>57.83</v>
      </c>
      <c r="I41" s="280">
        <v>40.666</v>
      </c>
      <c r="J41" s="276"/>
      <c r="K41" s="311">
        <f t="shared" si="6"/>
        <v>9.5</v>
      </c>
      <c r="L41" s="280">
        <v>9.5</v>
      </c>
      <c r="M41" s="280">
        <v>5.8</v>
      </c>
      <c r="N41" s="309"/>
      <c r="O41" s="371"/>
      <c r="P41" s="280"/>
      <c r="Q41" s="280"/>
      <c r="R41" s="377"/>
      <c r="S41" s="371">
        <f t="shared" si="7"/>
        <v>1.74</v>
      </c>
      <c r="T41" s="280">
        <v>1.74</v>
      </c>
      <c r="U41" s="280"/>
      <c r="V41" s="276"/>
    </row>
    <row r="42" spans="1:22" ht="12.75">
      <c r="A42" s="363">
        <f t="shared" si="2"/>
        <v>35</v>
      </c>
      <c r="B42" s="93" t="s">
        <v>134</v>
      </c>
      <c r="C42" s="311">
        <f t="shared" si="4"/>
        <v>50.706</v>
      </c>
      <c r="D42" s="280">
        <f t="shared" si="4"/>
        <v>50.706</v>
      </c>
      <c r="E42" s="280">
        <f t="shared" si="4"/>
        <v>34.358</v>
      </c>
      <c r="F42" s="312"/>
      <c r="G42" s="371">
        <f t="shared" si="5"/>
        <v>43.296</v>
      </c>
      <c r="H42" s="280">
        <v>43.296</v>
      </c>
      <c r="I42" s="280">
        <v>29.958</v>
      </c>
      <c r="J42" s="276"/>
      <c r="K42" s="311">
        <f t="shared" si="6"/>
        <v>7.1</v>
      </c>
      <c r="L42" s="280">
        <v>7.1</v>
      </c>
      <c r="M42" s="280">
        <v>4.4</v>
      </c>
      <c r="N42" s="309"/>
      <c r="O42" s="371"/>
      <c r="P42" s="280"/>
      <c r="Q42" s="280"/>
      <c r="R42" s="377"/>
      <c r="S42" s="371">
        <f t="shared" si="7"/>
        <v>0.31</v>
      </c>
      <c r="T42" s="280">
        <v>0.31</v>
      </c>
      <c r="U42" s="280"/>
      <c r="V42" s="276"/>
    </row>
    <row r="43" spans="1:22" ht="12.75">
      <c r="A43" s="363">
        <f t="shared" si="2"/>
        <v>36</v>
      </c>
      <c r="B43" s="93" t="s">
        <v>192</v>
      </c>
      <c r="C43" s="311">
        <f t="shared" si="4"/>
        <v>59.793000000000006</v>
      </c>
      <c r="D43" s="280">
        <f t="shared" si="4"/>
        <v>59.793000000000006</v>
      </c>
      <c r="E43" s="280">
        <f t="shared" si="4"/>
        <v>39.156</v>
      </c>
      <c r="F43" s="312"/>
      <c r="G43" s="371">
        <f t="shared" si="5"/>
        <v>47.993</v>
      </c>
      <c r="H43" s="280">
        <v>47.993</v>
      </c>
      <c r="I43" s="280">
        <v>32.656</v>
      </c>
      <c r="J43" s="377"/>
      <c r="K43" s="311">
        <f t="shared" si="6"/>
        <v>10.8</v>
      </c>
      <c r="L43" s="280">
        <v>10.8</v>
      </c>
      <c r="M43" s="280">
        <v>6.5</v>
      </c>
      <c r="N43" s="309"/>
      <c r="O43" s="371"/>
      <c r="P43" s="280"/>
      <c r="Q43" s="280"/>
      <c r="R43" s="377"/>
      <c r="S43" s="371">
        <f t="shared" si="7"/>
        <v>1</v>
      </c>
      <c r="T43" s="280">
        <v>1</v>
      </c>
      <c r="U43" s="280"/>
      <c r="V43" s="276"/>
    </row>
    <row r="44" spans="1:22" ht="13.5" thickBot="1">
      <c r="A44" s="387">
        <f>+A43+1</f>
        <v>37</v>
      </c>
      <c r="B44" s="388" t="s">
        <v>136</v>
      </c>
      <c r="C44" s="389">
        <f t="shared" si="4"/>
        <v>83.15</v>
      </c>
      <c r="D44" s="390">
        <f t="shared" si="4"/>
        <v>83.15</v>
      </c>
      <c r="E44" s="390">
        <f t="shared" si="4"/>
        <v>55.163</v>
      </c>
      <c r="F44" s="391"/>
      <c r="G44" s="392">
        <f t="shared" si="5"/>
        <v>79.55</v>
      </c>
      <c r="H44" s="393">
        <v>79.55</v>
      </c>
      <c r="I44" s="393">
        <v>52.635</v>
      </c>
      <c r="J44" s="394"/>
      <c r="K44" s="389">
        <f t="shared" si="6"/>
        <v>1.73</v>
      </c>
      <c r="L44" s="390">
        <v>1.73</v>
      </c>
      <c r="M44" s="390">
        <v>1.1</v>
      </c>
      <c r="N44" s="395"/>
      <c r="O44" s="392"/>
      <c r="P44" s="393"/>
      <c r="Q44" s="393"/>
      <c r="R44" s="396"/>
      <c r="S44" s="392">
        <f t="shared" si="7"/>
        <v>1.87</v>
      </c>
      <c r="T44" s="393">
        <v>1.87</v>
      </c>
      <c r="U44" s="393">
        <v>1.428</v>
      </c>
      <c r="V44" s="394"/>
    </row>
    <row r="45" spans="1:22" ht="33" customHeight="1" thickBot="1">
      <c r="A45" s="397">
        <v>38</v>
      </c>
      <c r="B45" s="342" t="s">
        <v>552</v>
      </c>
      <c r="C45" s="344">
        <f t="shared" si="4"/>
        <v>12675.009</v>
      </c>
      <c r="D45" s="334">
        <f t="shared" si="4"/>
        <v>12668.239000000001</v>
      </c>
      <c r="E45" s="334">
        <f t="shared" si="4"/>
        <v>8015.389999999999</v>
      </c>
      <c r="F45" s="335">
        <f>J45+N45+R45+V45</f>
        <v>6.77</v>
      </c>
      <c r="G45" s="332">
        <f>G46+SUM(G57:G87)+SUM(G89:G102)-G94</f>
        <v>5797.050999999999</v>
      </c>
      <c r="H45" s="334">
        <f>H46+SUM(H57:H87)+SUM(H89:H102)-H94</f>
        <v>5797.050999999999</v>
      </c>
      <c r="I45" s="334">
        <f>I46+SUM(I57:I87)+SUM(I89:I102)</f>
        <v>3347.812000000001</v>
      </c>
      <c r="J45" s="343"/>
      <c r="K45" s="398">
        <f>K46+SUM(K57:K102)</f>
        <v>117.10000000000001</v>
      </c>
      <c r="L45" s="398">
        <f>L46+SUM(L57:L102)</f>
        <v>117.10000000000001</v>
      </c>
      <c r="M45" s="334">
        <f>M46+SUM(M57:M102)</f>
        <v>65.6</v>
      </c>
      <c r="N45" s="399"/>
      <c r="O45" s="400">
        <f>O46+SUM(O57:O102)</f>
        <v>6230.000000000001</v>
      </c>
      <c r="P45" s="401">
        <f>P46+SUM(P57:P102)</f>
        <v>6226.230000000001</v>
      </c>
      <c r="Q45" s="401">
        <f>Q46+SUM(Q57:Q102)</f>
        <v>4571.833999999999</v>
      </c>
      <c r="R45" s="335">
        <f>SUM(R57:R102)</f>
        <v>3.77</v>
      </c>
      <c r="S45" s="398">
        <f>S46+SUM(S57:S102)</f>
        <v>530.858</v>
      </c>
      <c r="T45" s="334">
        <f>SUM(T57:T102)</f>
        <v>527.858</v>
      </c>
      <c r="U45" s="334">
        <f>SUM(U57:U102)</f>
        <v>30.144</v>
      </c>
      <c r="V45" s="335">
        <f>SUM(V57:V102)</f>
        <v>3</v>
      </c>
    </row>
    <row r="46" spans="1:22" ht="12.75">
      <c r="A46" s="402">
        <f>+A45+1</f>
        <v>39</v>
      </c>
      <c r="B46" s="362" t="s">
        <v>553</v>
      </c>
      <c r="C46" s="353">
        <f t="shared" si="4"/>
        <v>684.6930000000001</v>
      </c>
      <c r="D46" s="351">
        <f t="shared" si="4"/>
        <v>684.6930000000001</v>
      </c>
      <c r="E46" s="351">
        <f t="shared" si="4"/>
        <v>169.075</v>
      </c>
      <c r="F46" s="403"/>
      <c r="G46" s="404">
        <f>H46+J46</f>
        <v>529.0070000000001</v>
      </c>
      <c r="H46" s="405">
        <f>SUM(H47:H56)</f>
        <v>529.0070000000001</v>
      </c>
      <c r="I46" s="405">
        <f>SUM(I47:I54)</f>
        <v>107.163</v>
      </c>
      <c r="J46" s="406"/>
      <c r="K46" s="208"/>
      <c r="L46" s="405"/>
      <c r="M46" s="405"/>
      <c r="N46" s="406"/>
      <c r="O46" s="404">
        <f>P46+R46</f>
        <v>155.686</v>
      </c>
      <c r="P46" s="405">
        <f>SUM(P47:P54)</f>
        <v>155.686</v>
      </c>
      <c r="Q46" s="456">
        <f>SUM(Q47:Q54)</f>
        <v>61.912000000000006</v>
      </c>
      <c r="R46" s="407"/>
      <c r="S46" s="408"/>
      <c r="T46" s="409"/>
      <c r="U46" s="409"/>
      <c r="V46" s="410"/>
    </row>
    <row r="47" spans="1:22" ht="12.75">
      <c r="A47" s="411">
        <v>40</v>
      </c>
      <c r="B47" s="94" t="s">
        <v>554</v>
      </c>
      <c r="C47" s="221">
        <f>D47+F47</f>
        <v>6.1</v>
      </c>
      <c r="D47" s="366">
        <f>G47+K47+O47+S47</f>
        <v>6.1</v>
      </c>
      <c r="E47" s="366">
        <f>I47+M47+Q47+U47</f>
        <v>4.7</v>
      </c>
      <c r="F47" s="367"/>
      <c r="G47" s="368"/>
      <c r="H47" s="366"/>
      <c r="I47" s="366"/>
      <c r="J47" s="373"/>
      <c r="K47" s="368"/>
      <c r="L47" s="366"/>
      <c r="M47" s="366"/>
      <c r="N47" s="376"/>
      <c r="O47" s="221">
        <f>P47+R47</f>
        <v>6.1</v>
      </c>
      <c r="P47" s="366">
        <v>6.1</v>
      </c>
      <c r="Q47" s="366">
        <v>4.7</v>
      </c>
      <c r="R47" s="373"/>
      <c r="S47" s="379"/>
      <c r="T47" s="366"/>
      <c r="U47" s="366"/>
      <c r="V47" s="412"/>
    </row>
    <row r="48" spans="1:22" ht="12.75">
      <c r="A48" s="411">
        <v>41</v>
      </c>
      <c r="B48" s="94" t="s">
        <v>555</v>
      </c>
      <c r="C48" s="221">
        <f t="shared" si="4"/>
        <v>63</v>
      </c>
      <c r="D48" s="366">
        <f t="shared" si="4"/>
        <v>63</v>
      </c>
      <c r="E48" s="366">
        <f>I48+M48+Q48+U48</f>
        <v>48.1</v>
      </c>
      <c r="F48" s="367"/>
      <c r="G48" s="368"/>
      <c r="H48" s="366"/>
      <c r="I48" s="366"/>
      <c r="J48" s="365"/>
      <c r="K48" s="368"/>
      <c r="L48" s="366"/>
      <c r="M48" s="366"/>
      <c r="N48" s="365"/>
      <c r="O48" s="221">
        <f>P48+R48</f>
        <v>63</v>
      </c>
      <c r="P48" s="366">
        <v>63</v>
      </c>
      <c r="Q48" s="366">
        <v>48.1</v>
      </c>
      <c r="R48" s="365"/>
      <c r="S48" s="379"/>
      <c r="T48" s="366"/>
      <c r="U48" s="366"/>
      <c r="V48" s="365"/>
    </row>
    <row r="49" spans="1:22" ht="12.75">
      <c r="A49" s="411">
        <v>42</v>
      </c>
      <c r="B49" s="94" t="s">
        <v>556</v>
      </c>
      <c r="C49" s="221">
        <f t="shared" si="4"/>
        <v>79.15</v>
      </c>
      <c r="D49" s="366">
        <f t="shared" si="4"/>
        <v>79.15</v>
      </c>
      <c r="E49" s="366">
        <f>I49+M49+Q49+U49</f>
        <v>4.124</v>
      </c>
      <c r="F49" s="367"/>
      <c r="G49" s="368"/>
      <c r="H49" s="366"/>
      <c r="I49" s="366"/>
      <c r="J49" s="365"/>
      <c r="K49" s="368"/>
      <c r="L49" s="366"/>
      <c r="M49" s="366"/>
      <c r="N49" s="365"/>
      <c r="O49" s="221">
        <f>P49+R49</f>
        <v>79.15</v>
      </c>
      <c r="P49" s="366">
        <v>79.15</v>
      </c>
      <c r="Q49" s="366">
        <v>4.124</v>
      </c>
      <c r="R49" s="365"/>
      <c r="S49" s="379"/>
      <c r="T49" s="366"/>
      <c r="U49" s="366"/>
      <c r="V49" s="365"/>
    </row>
    <row r="50" spans="1:22" ht="12.75">
      <c r="A50" s="411">
        <v>43</v>
      </c>
      <c r="B50" s="95" t="s">
        <v>557</v>
      </c>
      <c r="C50" s="221">
        <f t="shared" si="4"/>
        <v>3</v>
      </c>
      <c r="D50" s="366">
        <f t="shared" si="4"/>
        <v>3</v>
      </c>
      <c r="E50" s="366"/>
      <c r="F50" s="367"/>
      <c r="G50" s="368">
        <f aca="true" t="shared" si="8" ref="G50:G56">H50+J50</f>
        <v>3</v>
      </c>
      <c r="H50" s="366">
        <v>3</v>
      </c>
      <c r="I50" s="366"/>
      <c r="J50" s="365"/>
      <c r="K50" s="368"/>
      <c r="L50" s="366"/>
      <c r="M50" s="366"/>
      <c r="N50" s="365"/>
      <c r="O50" s="221"/>
      <c r="P50" s="366"/>
      <c r="Q50" s="366"/>
      <c r="R50" s="365"/>
      <c r="S50" s="379"/>
      <c r="T50" s="366"/>
      <c r="U50" s="366"/>
      <c r="V50" s="365"/>
    </row>
    <row r="51" spans="1:22" ht="12.75">
      <c r="A51" s="411">
        <f t="shared" si="2"/>
        <v>44</v>
      </c>
      <c r="B51" s="413" t="s">
        <v>558</v>
      </c>
      <c r="C51" s="221">
        <f t="shared" si="4"/>
        <v>343</v>
      </c>
      <c r="D51" s="366">
        <f t="shared" si="4"/>
        <v>343</v>
      </c>
      <c r="E51" s="366"/>
      <c r="F51" s="367"/>
      <c r="G51" s="368">
        <f t="shared" si="8"/>
        <v>343</v>
      </c>
      <c r="H51" s="366">
        <v>343</v>
      </c>
      <c r="I51" s="366"/>
      <c r="J51" s="365"/>
      <c r="K51" s="368"/>
      <c r="L51" s="366"/>
      <c r="M51" s="366"/>
      <c r="N51" s="365"/>
      <c r="O51" s="371"/>
      <c r="P51" s="366"/>
      <c r="Q51" s="366"/>
      <c r="R51" s="365"/>
      <c r="S51" s="379"/>
      <c r="T51" s="366"/>
      <c r="U51" s="366"/>
      <c r="V51" s="365"/>
    </row>
    <row r="52" spans="1:22" ht="12.75">
      <c r="A52" s="411">
        <v>45</v>
      </c>
      <c r="B52" s="94" t="s">
        <v>559</v>
      </c>
      <c r="C52" s="221">
        <f t="shared" si="4"/>
        <v>4.9</v>
      </c>
      <c r="D52" s="366">
        <f t="shared" si="4"/>
        <v>4.9</v>
      </c>
      <c r="E52" s="366"/>
      <c r="F52" s="367"/>
      <c r="G52" s="368">
        <f t="shared" si="8"/>
        <v>4.9</v>
      </c>
      <c r="H52" s="366">
        <v>4.9</v>
      </c>
      <c r="I52" s="366"/>
      <c r="J52" s="365"/>
      <c r="K52" s="368"/>
      <c r="L52" s="366"/>
      <c r="M52" s="366"/>
      <c r="N52" s="365"/>
      <c r="O52" s="371"/>
      <c r="P52" s="366"/>
      <c r="Q52" s="366"/>
      <c r="R52" s="365"/>
      <c r="S52" s="379"/>
      <c r="T52" s="366"/>
      <c r="U52" s="366"/>
      <c r="V52" s="365"/>
    </row>
    <row r="53" spans="1:22" ht="12.75">
      <c r="A53" s="411">
        <v>46</v>
      </c>
      <c r="B53" s="94" t="s">
        <v>560</v>
      </c>
      <c r="C53" s="221">
        <f t="shared" si="4"/>
        <v>135.876</v>
      </c>
      <c r="D53" s="366">
        <f t="shared" si="4"/>
        <v>135.876</v>
      </c>
      <c r="E53" s="275">
        <f>I53+M53+Q53+U53</f>
        <v>101.457</v>
      </c>
      <c r="F53" s="312"/>
      <c r="G53" s="368">
        <f t="shared" si="8"/>
        <v>128.44</v>
      </c>
      <c r="H53" s="366">
        <v>128.44</v>
      </c>
      <c r="I53" s="366">
        <v>96.469</v>
      </c>
      <c r="J53" s="365"/>
      <c r="K53" s="368"/>
      <c r="L53" s="366"/>
      <c r="M53" s="366"/>
      <c r="N53" s="365"/>
      <c r="O53" s="221">
        <f>P53+R53</f>
        <v>7.436</v>
      </c>
      <c r="P53" s="366">
        <v>7.436</v>
      </c>
      <c r="Q53" s="366">
        <v>4.988</v>
      </c>
      <c r="R53" s="365"/>
      <c r="S53" s="379"/>
      <c r="T53" s="366"/>
      <c r="U53" s="366"/>
      <c r="V53" s="365"/>
    </row>
    <row r="54" spans="1:22" ht="12.75">
      <c r="A54" s="411">
        <v>47</v>
      </c>
      <c r="B54" s="94" t="s">
        <v>561</v>
      </c>
      <c r="C54" s="221">
        <f t="shared" si="4"/>
        <v>17.367</v>
      </c>
      <c r="D54" s="366">
        <f t="shared" si="4"/>
        <v>17.367</v>
      </c>
      <c r="E54" s="275">
        <f>I54+M54+Q54+U54</f>
        <v>10.694</v>
      </c>
      <c r="F54" s="312"/>
      <c r="G54" s="368">
        <f t="shared" si="8"/>
        <v>17.367</v>
      </c>
      <c r="H54" s="366">
        <v>17.367</v>
      </c>
      <c r="I54" s="366">
        <v>10.694</v>
      </c>
      <c r="J54" s="365"/>
      <c r="K54" s="368"/>
      <c r="L54" s="366"/>
      <c r="M54" s="366"/>
      <c r="N54" s="365"/>
      <c r="O54" s="371"/>
      <c r="P54" s="366"/>
      <c r="Q54" s="366"/>
      <c r="R54" s="365"/>
      <c r="S54" s="379"/>
      <c r="T54" s="366"/>
      <c r="U54" s="366"/>
      <c r="V54" s="365"/>
    </row>
    <row r="55" spans="1:22" ht="12.75">
      <c r="A55" s="411">
        <v>48</v>
      </c>
      <c r="B55" s="94" t="s">
        <v>562</v>
      </c>
      <c r="C55" s="221">
        <f t="shared" si="4"/>
        <v>2.3</v>
      </c>
      <c r="D55" s="366">
        <f t="shared" si="4"/>
        <v>2.3</v>
      </c>
      <c r="E55" s="280"/>
      <c r="F55" s="312"/>
      <c r="G55" s="368">
        <f t="shared" si="8"/>
        <v>2.3</v>
      </c>
      <c r="H55" s="366">
        <v>2.3</v>
      </c>
      <c r="I55" s="366"/>
      <c r="J55" s="365"/>
      <c r="K55" s="368"/>
      <c r="L55" s="366"/>
      <c r="M55" s="366"/>
      <c r="N55" s="365"/>
      <c r="O55" s="371"/>
      <c r="P55" s="366"/>
      <c r="Q55" s="366"/>
      <c r="R55" s="365"/>
      <c r="S55" s="379"/>
      <c r="T55" s="366"/>
      <c r="U55" s="366"/>
      <c r="V55" s="365"/>
    </row>
    <row r="56" spans="1:22" ht="25.5" customHeight="1">
      <c r="A56" s="411">
        <v>49</v>
      </c>
      <c r="B56" s="383" t="s">
        <v>563</v>
      </c>
      <c r="C56" s="221">
        <f t="shared" si="4"/>
        <v>30</v>
      </c>
      <c r="D56" s="366">
        <f t="shared" si="4"/>
        <v>30</v>
      </c>
      <c r="E56" s="280"/>
      <c r="F56" s="312"/>
      <c r="G56" s="368">
        <f t="shared" si="8"/>
        <v>30</v>
      </c>
      <c r="H56" s="366">
        <v>30</v>
      </c>
      <c r="I56" s="366"/>
      <c r="J56" s="365"/>
      <c r="K56" s="368"/>
      <c r="L56" s="366"/>
      <c r="M56" s="366"/>
      <c r="N56" s="365"/>
      <c r="O56" s="371"/>
      <c r="P56" s="366"/>
      <c r="Q56" s="366"/>
      <c r="R56" s="365"/>
      <c r="S56" s="379"/>
      <c r="T56" s="366"/>
      <c r="U56" s="366"/>
      <c r="V56" s="365"/>
    </row>
    <row r="57" spans="1:22" ht="12.75">
      <c r="A57" s="411">
        <v>50</v>
      </c>
      <c r="B57" s="93" t="s">
        <v>193</v>
      </c>
      <c r="C57" s="371">
        <f aca="true" t="shared" si="9" ref="C57:E62">+G57+K57+O57+S57</f>
        <v>312.19</v>
      </c>
      <c r="D57" s="280">
        <f t="shared" si="9"/>
        <v>312.19</v>
      </c>
      <c r="E57" s="280">
        <f t="shared" si="9"/>
        <v>204.48899999999998</v>
      </c>
      <c r="F57" s="312"/>
      <c r="G57" s="371">
        <f aca="true" t="shared" si="10" ref="G57:G62">+H57</f>
        <v>189.99</v>
      </c>
      <c r="H57" s="280">
        <v>189.99</v>
      </c>
      <c r="I57" s="386">
        <v>128.689</v>
      </c>
      <c r="J57" s="365"/>
      <c r="K57" s="368"/>
      <c r="L57" s="366"/>
      <c r="M57" s="366"/>
      <c r="N57" s="365"/>
      <c r="O57" s="371">
        <f aca="true" t="shared" si="11" ref="O57:O93">+P57</f>
        <v>103.5</v>
      </c>
      <c r="P57" s="280">
        <v>103.5</v>
      </c>
      <c r="Q57" s="280">
        <v>75.8</v>
      </c>
      <c r="R57" s="377"/>
      <c r="S57" s="311">
        <f aca="true" t="shared" si="12" ref="S57:S82">+T57</f>
        <v>18.7</v>
      </c>
      <c r="T57" s="280">
        <v>18.7</v>
      </c>
      <c r="U57" s="280"/>
      <c r="V57" s="377"/>
    </row>
    <row r="58" spans="1:22" ht="12.75">
      <c r="A58" s="411">
        <f t="shared" si="2"/>
        <v>51</v>
      </c>
      <c r="B58" s="93" t="s">
        <v>194</v>
      </c>
      <c r="C58" s="371">
        <f t="shared" si="9"/>
        <v>545.197</v>
      </c>
      <c r="D58" s="280">
        <f t="shared" si="9"/>
        <v>545.197</v>
      </c>
      <c r="E58" s="280">
        <f t="shared" si="9"/>
        <v>341.54499999999996</v>
      </c>
      <c r="F58" s="312"/>
      <c r="G58" s="371">
        <f t="shared" si="10"/>
        <v>347.697</v>
      </c>
      <c r="H58" s="280">
        <v>347.697</v>
      </c>
      <c r="I58" s="386">
        <v>228.045</v>
      </c>
      <c r="J58" s="365"/>
      <c r="K58" s="368"/>
      <c r="L58" s="366"/>
      <c r="M58" s="366"/>
      <c r="N58" s="365"/>
      <c r="O58" s="371">
        <f t="shared" si="11"/>
        <v>154.9</v>
      </c>
      <c r="P58" s="280">
        <v>154.9</v>
      </c>
      <c r="Q58" s="280">
        <v>113.5</v>
      </c>
      <c r="R58" s="377"/>
      <c r="S58" s="311">
        <f t="shared" si="12"/>
        <v>42.6</v>
      </c>
      <c r="T58" s="280">
        <v>42.6</v>
      </c>
      <c r="U58" s="280"/>
      <c r="V58" s="377"/>
    </row>
    <row r="59" spans="1:22" ht="12.75">
      <c r="A59" s="411">
        <f t="shared" si="2"/>
        <v>52</v>
      </c>
      <c r="B59" s="93" t="s">
        <v>139</v>
      </c>
      <c r="C59" s="371">
        <f t="shared" si="9"/>
        <v>232.606</v>
      </c>
      <c r="D59" s="280">
        <f t="shared" si="9"/>
        <v>232.606</v>
      </c>
      <c r="E59" s="280">
        <f t="shared" si="9"/>
        <v>135.226</v>
      </c>
      <c r="F59" s="312"/>
      <c r="G59" s="371">
        <f t="shared" si="10"/>
        <v>149.232</v>
      </c>
      <c r="H59" s="280">
        <v>149.232</v>
      </c>
      <c r="I59" s="386">
        <v>82.726</v>
      </c>
      <c r="J59" s="365"/>
      <c r="K59" s="368"/>
      <c r="L59" s="366"/>
      <c r="M59" s="366"/>
      <c r="N59" s="365"/>
      <c r="O59" s="371">
        <f t="shared" si="11"/>
        <v>71.5</v>
      </c>
      <c r="P59" s="280">
        <v>71.5</v>
      </c>
      <c r="Q59" s="280">
        <v>52.5</v>
      </c>
      <c r="R59" s="377"/>
      <c r="S59" s="311">
        <f t="shared" si="12"/>
        <v>11.874</v>
      </c>
      <c r="T59" s="280">
        <v>11.874</v>
      </c>
      <c r="U59" s="280"/>
      <c r="V59" s="377"/>
    </row>
    <row r="60" spans="1:22" ht="12.75">
      <c r="A60" s="411">
        <f t="shared" si="2"/>
        <v>53</v>
      </c>
      <c r="B60" s="93" t="s">
        <v>195</v>
      </c>
      <c r="C60" s="371">
        <f t="shared" si="9"/>
        <v>445.21500000000003</v>
      </c>
      <c r="D60" s="280">
        <f t="shared" si="9"/>
        <v>445.21500000000003</v>
      </c>
      <c r="E60" s="280">
        <f t="shared" si="9"/>
        <v>277.966</v>
      </c>
      <c r="F60" s="312"/>
      <c r="G60" s="371">
        <f t="shared" si="10"/>
        <v>230.515</v>
      </c>
      <c r="H60" s="280">
        <v>230.515</v>
      </c>
      <c r="I60" s="280">
        <v>148.866</v>
      </c>
      <c r="J60" s="365"/>
      <c r="K60" s="368"/>
      <c r="L60" s="366"/>
      <c r="M60" s="366"/>
      <c r="N60" s="365"/>
      <c r="O60" s="371">
        <f t="shared" si="11"/>
        <v>175.6</v>
      </c>
      <c r="P60" s="280">
        <v>175.6</v>
      </c>
      <c r="Q60" s="280">
        <v>129.1</v>
      </c>
      <c r="R60" s="377"/>
      <c r="S60" s="311">
        <f t="shared" si="12"/>
        <v>39.1</v>
      </c>
      <c r="T60" s="280">
        <v>39.1</v>
      </c>
      <c r="U60" s="280"/>
      <c r="V60" s="377"/>
    </row>
    <row r="61" spans="1:22" ht="12.75">
      <c r="A61" s="411">
        <f t="shared" si="2"/>
        <v>54</v>
      </c>
      <c r="B61" s="93" t="s">
        <v>505</v>
      </c>
      <c r="C61" s="371">
        <f t="shared" si="9"/>
        <v>176.73299999999998</v>
      </c>
      <c r="D61" s="280">
        <f t="shared" si="9"/>
        <v>176.73299999999998</v>
      </c>
      <c r="E61" s="280">
        <f t="shared" si="9"/>
        <v>106.394</v>
      </c>
      <c r="F61" s="312"/>
      <c r="G61" s="371">
        <f t="shared" si="10"/>
        <v>115.743</v>
      </c>
      <c r="H61" s="280">
        <v>115.743</v>
      </c>
      <c r="I61" s="280">
        <v>68.294</v>
      </c>
      <c r="J61" s="365"/>
      <c r="K61" s="368"/>
      <c r="L61" s="366"/>
      <c r="M61" s="366"/>
      <c r="N61" s="365"/>
      <c r="O61" s="371">
        <f t="shared" si="11"/>
        <v>51.7</v>
      </c>
      <c r="P61" s="280">
        <v>51.7</v>
      </c>
      <c r="Q61" s="280">
        <v>38.1</v>
      </c>
      <c r="R61" s="377"/>
      <c r="S61" s="311">
        <f t="shared" si="12"/>
        <v>9.29</v>
      </c>
      <c r="T61" s="280">
        <v>9.29</v>
      </c>
      <c r="U61" s="280"/>
      <c r="V61" s="377"/>
    </row>
    <row r="62" spans="1:22" ht="12.75">
      <c r="A62" s="411">
        <f t="shared" si="2"/>
        <v>55</v>
      </c>
      <c r="B62" s="93" t="s">
        <v>506</v>
      </c>
      <c r="C62" s="371">
        <f t="shared" si="9"/>
        <v>194.186</v>
      </c>
      <c r="D62" s="280">
        <f t="shared" si="9"/>
        <v>194.186</v>
      </c>
      <c r="E62" s="280">
        <f t="shared" si="9"/>
        <v>136.216</v>
      </c>
      <c r="F62" s="312"/>
      <c r="G62" s="371">
        <f t="shared" si="10"/>
        <v>92.336</v>
      </c>
      <c r="H62" s="280">
        <v>92.336</v>
      </c>
      <c r="I62" s="280">
        <v>66.416</v>
      </c>
      <c r="J62" s="365"/>
      <c r="K62" s="368"/>
      <c r="L62" s="366"/>
      <c r="M62" s="366"/>
      <c r="N62" s="365"/>
      <c r="O62" s="371">
        <f t="shared" si="11"/>
        <v>93.8</v>
      </c>
      <c r="P62" s="280">
        <v>93.8</v>
      </c>
      <c r="Q62" s="280">
        <v>69.8</v>
      </c>
      <c r="R62" s="377"/>
      <c r="S62" s="311">
        <f t="shared" si="12"/>
        <v>8.05</v>
      </c>
      <c r="T62" s="280">
        <v>8.05</v>
      </c>
      <c r="U62" s="280"/>
      <c r="V62" s="377"/>
    </row>
    <row r="63" spans="1:22" ht="12.75">
      <c r="A63" s="411">
        <f t="shared" si="2"/>
        <v>56</v>
      </c>
      <c r="B63" s="414" t="s">
        <v>507</v>
      </c>
      <c r="C63" s="371">
        <f aca="true" t="shared" si="13" ref="C63:E64">G63+K63+O63+S63</f>
        <v>106.327</v>
      </c>
      <c r="D63" s="280">
        <f t="shared" si="13"/>
        <v>106.327</v>
      </c>
      <c r="E63" s="280">
        <f t="shared" si="13"/>
        <v>78.684</v>
      </c>
      <c r="F63" s="312"/>
      <c r="G63" s="371">
        <f>H63+J63</f>
        <v>9.627</v>
      </c>
      <c r="H63" s="280">
        <v>9.627</v>
      </c>
      <c r="I63" s="280">
        <v>7.184</v>
      </c>
      <c r="J63" s="365"/>
      <c r="K63" s="368"/>
      <c r="L63" s="366"/>
      <c r="M63" s="366"/>
      <c r="N63" s="365"/>
      <c r="O63" s="371">
        <f t="shared" si="11"/>
        <v>96.7</v>
      </c>
      <c r="P63" s="280">
        <v>96.7</v>
      </c>
      <c r="Q63" s="280">
        <v>71.5</v>
      </c>
      <c r="R63" s="377"/>
      <c r="S63" s="311"/>
      <c r="T63" s="280"/>
      <c r="U63" s="280"/>
      <c r="V63" s="377"/>
    </row>
    <row r="64" spans="1:22" ht="12.75">
      <c r="A64" s="411">
        <f t="shared" si="2"/>
        <v>57</v>
      </c>
      <c r="B64" s="415" t="s">
        <v>564</v>
      </c>
      <c r="C64" s="371">
        <f t="shared" si="13"/>
        <v>78.532</v>
      </c>
      <c r="D64" s="280">
        <f t="shared" si="13"/>
        <v>78.532</v>
      </c>
      <c r="E64" s="280">
        <f t="shared" si="13"/>
        <v>57.359</v>
      </c>
      <c r="F64" s="312"/>
      <c r="G64" s="371">
        <f>H64+J64</f>
        <v>30.432</v>
      </c>
      <c r="H64" s="280">
        <v>30.432</v>
      </c>
      <c r="I64" s="280">
        <v>21.259</v>
      </c>
      <c r="J64" s="377"/>
      <c r="K64" s="371"/>
      <c r="L64" s="280"/>
      <c r="M64" s="280"/>
      <c r="N64" s="377"/>
      <c r="O64" s="371">
        <f t="shared" si="11"/>
        <v>48.1</v>
      </c>
      <c r="P64" s="280">
        <v>48.1</v>
      </c>
      <c r="Q64" s="280">
        <v>36.1</v>
      </c>
      <c r="R64" s="377"/>
      <c r="S64" s="311"/>
      <c r="T64" s="280"/>
      <c r="U64" s="280"/>
      <c r="V64" s="377"/>
    </row>
    <row r="65" spans="1:22" ht="12.75">
      <c r="A65" s="411">
        <v>58</v>
      </c>
      <c r="B65" s="93" t="s">
        <v>509</v>
      </c>
      <c r="C65" s="371">
        <f aca="true" t="shared" si="14" ref="C65:F75">+G65+K65+O65+S65</f>
        <v>589.835</v>
      </c>
      <c r="D65" s="280">
        <f t="shared" si="14"/>
        <v>589.835</v>
      </c>
      <c r="E65" s="280">
        <f t="shared" si="14"/>
        <v>375.964</v>
      </c>
      <c r="F65" s="312"/>
      <c r="G65" s="371">
        <f>+H65+J65</f>
        <v>364.935</v>
      </c>
      <c r="H65" s="280">
        <v>364.935</v>
      </c>
      <c r="I65" s="280">
        <v>243.264</v>
      </c>
      <c r="J65" s="377"/>
      <c r="K65" s="368"/>
      <c r="L65" s="366"/>
      <c r="M65" s="366"/>
      <c r="N65" s="365"/>
      <c r="O65" s="371">
        <f t="shared" si="11"/>
        <v>180.9</v>
      </c>
      <c r="P65" s="280">
        <v>180.9</v>
      </c>
      <c r="Q65" s="280">
        <v>132.7</v>
      </c>
      <c r="R65" s="377"/>
      <c r="S65" s="311">
        <f t="shared" si="12"/>
        <v>44</v>
      </c>
      <c r="T65" s="280">
        <v>44</v>
      </c>
      <c r="U65" s="280"/>
      <c r="V65" s="377"/>
    </row>
    <row r="66" spans="1:22" ht="12.75">
      <c r="A66" s="411">
        <f t="shared" si="2"/>
        <v>59</v>
      </c>
      <c r="B66" s="93" t="s">
        <v>145</v>
      </c>
      <c r="C66" s="371">
        <f t="shared" si="14"/>
        <v>548.099</v>
      </c>
      <c r="D66" s="280">
        <f t="shared" si="14"/>
        <v>548.099</v>
      </c>
      <c r="E66" s="280">
        <f t="shared" si="14"/>
        <v>379.75899999999996</v>
      </c>
      <c r="F66" s="312"/>
      <c r="G66" s="371">
        <f aca="true" t="shared" si="15" ref="G66:G75">+H66</f>
        <v>135.399</v>
      </c>
      <c r="H66" s="280">
        <v>135.399</v>
      </c>
      <c r="I66" s="280">
        <v>83.359</v>
      </c>
      <c r="J66" s="377"/>
      <c r="K66" s="371"/>
      <c r="L66" s="280"/>
      <c r="M66" s="280"/>
      <c r="N66" s="377"/>
      <c r="O66" s="371">
        <f t="shared" si="11"/>
        <v>400.8</v>
      </c>
      <c r="P66" s="280">
        <v>400.8</v>
      </c>
      <c r="Q66" s="280">
        <v>296.4</v>
      </c>
      <c r="R66" s="377"/>
      <c r="S66" s="311">
        <f>+T66+V66</f>
        <v>11.9</v>
      </c>
      <c r="T66" s="280">
        <v>11.9</v>
      </c>
      <c r="U66" s="280"/>
      <c r="V66" s="377"/>
    </row>
    <row r="67" spans="1:22" ht="12.75">
      <c r="A67" s="411">
        <f t="shared" si="2"/>
        <v>60</v>
      </c>
      <c r="B67" s="93" t="s">
        <v>510</v>
      </c>
      <c r="C67" s="371">
        <f t="shared" si="14"/>
        <v>112.34700000000001</v>
      </c>
      <c r="D67" s="280">
        <f t="shared" si="14"/>
        <v>112.34700000000001</v>
      </c>
      <c r="E67" s="280">
        <f t="shared" si="14"/>
        <v>78.355</v>
      </c>
      <c r="F67" s="312"/>
      <c r="G67" s="371">
        <f t="shared" si="15"/>
        <v>37.647</v>
      </c>
      <c r="H67" s="280">
        <v>37.647</v>
      </c>
      <c r="I67" s="280">
        <v>27.255</v>
      </c>
      <c r="J67" s="365"/>
      <c r="K67" s="371"/>
      <c r="L67" s="366"/>
      <c r="M67" s="366"/>
      <c r="N67" s="365"/>
      <c r="O67" s="371">
        <f t="shared" si="11"/>
        <v>68.7</v>
      </c>
      <c r="P67" s="280">
        <v>68.7</v>
      </c>
      <c r="Q67" s="280">
        <v>51.1</v>
      </c>
      <c r="R67" s="377"/>
      <c r="S67" s="311">
        <f t="shared" si="12"/>
        <v>6</v>
      </c>
      <c r="T67" s="280">
        <v>6</v>
      </c>
      <c r="U67" s="280"/>
      <c r="V67" s="377"/>
    </row>
    <row r="68" spans="1:22" ht="12.75">
      <c r="A68" s="411">
        <v>61</v>
      </c>
      <c r="B68" s="93" t="s">
        <v>196</v>
      </c>
      <c r="C68" s="371">
        <f t="shared" si="14"/>
        <v>277.02500000000003</v>
      </c>
      <c r="D68" s="280">
        <f t="shared" si="14"/>
        <v>277.02500000000003</v>
      </c>
      <c r="E68" s="280">
        <f t="shared" si="14"/>
        <v>189.679</v>
      </c>
      <c r="F68" s="312"/>
      <c r="G68" s="371">
        <f t="shared" si="15"/>
        <v>112.775</v>
      </c>
      <c r="H68" s="280">
        <v>112.775</v>
      </c>
      <c r="I68" s="280">
        <v>71.379</v>
      </c>
      <c r="J68" s="365"/>
      <c r="K68" s="368"/>
      <c r="L68" s="366"/>
      <c r="M68" s="366"/>
      <c r="N68" s="365"/>
      <c r="O68" s="371">
        <f t="shared" si="11"/>
        <v>157.4</v>
      </c>
      <c r="P68" s="280">
        <v>157.4</v>
      </c>
      <c r="Q68" s="280">
        <v>118.3</v>
      </c>
      <c r="R68" s="377"/>
      <c r="S68" s="311">
        <f t="shared" si="12"/>
        <v>6.85</v>
      </c>
      <c r="T68" s="280">
        <v>6.85</v>
      </c>
      <c r="U68" s="280"/>
      <c r="V68" s="377"/>
    </row>
    <row r="69" spans="1:22" ht="12.75">
      <c r="A69" s="411">
        <f t="shared" si="2"/>
        <v>62</v>
      </c>
      <c r="B69" s="93" t="s">
        <v>511</v>
      </c>
      <c r="C69" s="371">
        <f t="shared" si="14"/>
        <v>272.586</v>
      </c>
      <c r="D69" s="280">
        <f t="shared" si="14"/>
        <v>272.586</v>
      </c>
      <c r="E69" s="280">
        <f t="shared" si="14"/>
        <v>196.368</v>
      </c>
      <c r="F69" s="312"/>
      <c r="G69" s="371">
        <f t="shared" si="15"/>
        <v>27.235</v>
      </c>
      <c r="H69" s="280">
        <v>27.235</v>
      </c>
      <c r="I69" s="280">
        <v>19.768</v>
      </c>
      <c r="J69" s="365"/>
      <c r="K69" s="368"/>
      <c r="L69" s="366"/>
      <c r="M69" s="366"/>
      <c r="N69" s="365"/>
      <c r="O69" s="371">
        <f t="shared" si="11"/>
        <v>238.4</v>
      </c>
      <c r="P69" s="280">
        <v>238.4</v>
      </c>
      <c r="Q69" s="280">
        <v>176.6</v>
      </c>
      <c r="R69" s="377"/>
      <c r="S69" s="311">
        <f t="shared" si="12"/>
        <v>6.951</v>
      </c>
      <c r="T69" s="280">
        <v>6.951</v>
      </c>
      <c r="U69" s="280"/>
      <c r="V69" s="377"/>
    </row>
    <row r="70" spans="1:22" ht="12.75">
      <c r="A70" s="411">
        <v>63</v>
      </c>
      <c r="B70" s="93" t="s">
        <v>512</v>
      </c>
      <c r="C70" s="371">
        <f t="shared" si="14"/>
        <v>9.2</v>
      </c>
      <c r="D70" s="280">
        <f t="shared" si="14"/>
        <v>9.2</v>
      </c>
      <c r="E70" s="280">
        <f t="shared" si="14"/>
        <v>6.1</v>
      </c>
      <c r="F70" s="312"/>
      <c r="G70" s="371"/>
      <c r="H70" s="280"/>
      <c r="I70" s="280"/>
      <c r="J70" s="365"/>
      <c r="K70" s="371">
        <f>+L70</f>
        <v>0.7</v>
      </c>
      <c r="L70" s="280">
        <v>0.7</v>
      </c>
      <c r="M70" s="366"/>
      <c r="N70" s="365"/>
      <c r="O70" s="371">
        <f t="shared" si="11"/>
        <v>8.5</v>
      </c>
      <c r="P70" s="280">
        <v>8.5</v>
      </c>
      <c r="Q70" s="280">
        <v>6.1</v>
      </c>
      <c r="R70" s="377"/>
      <c r="S70" s="311"/>
      <c r="T70" s="280"/>
      <c r="U70" s="280"/>
      <c r="V70" s="377"/>
    </row>
    <row r="71" spans="1:22" ht="12.75">
      <c r="A71" s="411">
        <v>64</v>
      </c>
      <c r="B71" s="93" t="s">
        <v>513</v>
      </c>
      <c r="C71" s="371">
        <f t="shared" si="14"/>
        <v>361.878</v>
      </c>
      <c r="D71" s="280">
        <f t="shared" si="14"/>
        <v>361.878</v>
      </c>
      <c r="E71" s="280">
        <f t="shared" si="14"/>
        <v>243.201</v>
      </c>
      <c r="F71" s="312"/>
      <c r="G71" s="371">
        <f t="shared" si="15"/>
        <v>159.978</v>
      </c>
      <c r="H71" s="280">
        <v>159.978</v>
      </c>
      <c r="I71" s="280">
        <v>103.101</v>
      </c>
      <c r="J71" s="365"/>
      <c r="K71" s="368"/>
      <c r="L71" s="366"/>
      <c r="M71" s="366"/>
      <c r="N71" s="365"/>
      <c r="O71" s="371">
        <f t="shared" si="11"/>
        <v>187.2</v>
      </c>
      <c r="P71" s="280">
        <v>187.2</v>
      </c>
      <c r="Q71" s="280">
        <v>140.1</v>
      </c>
      <c r="R71" s="377"/>
      <c r="S71" s="311">
        <f t="shared" si="12"/>
        <v>14.7</v>
      </c>
      <c r="T71" s="280">
        <v>14.7</v>
      </c>
      <c r="U71" s="280"/>
      <c r="V71" s="377"/>
    </row>
    <row r="72" spans="1:22" ht="12.75">
      <c r="A72" s="411">
        <v>65</v>
      </c>
      <c r="B72" s="93" t="s">
        <v>152</v>
      </c>
      <c r="C72" s="371">
        <f t="shared" si="14"/>
        <v>1683.165</v>
      </c>
      <c r="D72" s="280">
        <f t="shared" si="14"/>
        <v>1682.165</v>
      </c>
      <c r="E72" s="280">
        <f t="shared" si="14"/>
        <v>1102.627</v>
      </c>
      <c r="F72" s="312">
        <f t="shared" si="14"/>
        <v>1</v>
      </c>
      <c r="G72" s="371">
        <f t="shared" si="15"/>
        <v>535.965</v>
      </c>
      <c r="H72" s="280">
        <v>535.965</v>
      </c>
      <c r="I72" s="280">
        <v>301.827</v>
      </c>
      <c r="J72" s="365"/>
      <c r="K72" s="368"/>
      <c r="L72" s="366"/>
      <c r="M72" s="366"/>
      <c r="N72" s="365"/>
      <c r="O72" s="371">
        <f>P72+R72</f>
        <v>1077.2</v>
      </c>
      <c r="P72" s="280">
        <v>1077.2</v>
      </c>
      <c r="Q72" s="280">
        <v>800.8</v>
      </c>
      <c r="R72" s="377"/>
      <c r="S72" s="311">
        <f>+T72+V72</f>
        <v>70</v>
      </c>
      <c r="T72" s="280">
        <v>69</v>
      </c>
      <c r="U72" s="280"/>
      <c r="V72" s="377">
        <v>1</v>
      </c>
    </row>
    <row r="73" spans="1:22" ht="12.75">
      <c r="A73" s="411">
        <f t="shared" si="2"/>
        <v>66</v>
      </c>
      <c r="B73" s="93" t="s">
        <v>565</v>
      </c>
      <c r="C73" s="371">
        <f t="shared" si="14"/>
        <v>87.66</v>
      </c>
      <c r="D73" s="280">
        <f t="shared" si="14"/>
        <v>86.66</v>
      </c>
      <c r="E73" s="280">
        <f t="shared" si="14"/>
        <v>47.653</v>
      </c>
      <c r="F73" s="312">
        <f t="shared" si="14"/>
        <v>1</v>
      </c>
      <c r="G73" s="371">
        <f t="shared" si="15"/>
        <v>77.66</v>
      </c>
      <c r="H73" s="280">
        <v>77.66</v>
      </c>
      <c r="I73" s="280">
        <v>47.653</v>
      </c>
      <c r="J73" s="377"/>
      <c r="K73" s="371"/>
      <c r="L73" s="280"/>
      <c r="M73" s="280"/>
      <c r="N73" s="377"/>
      <c r="O73" s="371"/>
      <c r="P73" s="280"/>
      <c r="Q73" s="280"/>
      <c r="R73" s="377"/>
      <c r="S73" s="311">
        <f>+T73+V73</f>
        <v>10</v>
      </c>
      <c r="T73" s="280">
        <v>9</v>
      </c>
      <c r="U73" s="280"/>
      <c r="V73" s="377">
        <v>1</v>
      </c>
    </row>
    <row r="74" spans="1:22" ht="12.75">
      <c r="A74" s="411">
        <v>67</v>
      </c>
      <c r="B74" s="93" t="s">
        <v>515</v>
      </c>
      <c r="C74" s="371">
        <f t="shared" si="14"/>
        <v>1059.727</v>
      </c>
      <c r="D74" s="280">
        <f t="shared" si="14"/>
        <v>1055.957</v>
      </c>
      <c r="E74" s="280">
        <f t="shared" si="14"/>
        <v>715.3720000000001</v>
      </c>
      <c r="F74" s="312">
        <f t="shared" si="14"/>
        <v>3.77</v>
      </c>
      <c r="G74" s="371">
        <f t="shared" si="15"/>
        <v>272.777</v>
      </c>
      <c r="H74" s="280">
        <v>272.777</v>
      </c>
      <c r="I74" s="280">
        <v>156.272</v>
      </c>
      <c r="J74" s="365"/>
      <c r="K74" s="368"/>
      <c r="L74" s="366"/>
      <c r="M74" s="366"/>
      <c r="N74" s="365"/>
      <c r="O74" s="371">
        <f>P74+R74</f>
        <v>758</v>
      </c>
      <c r="P74" s="280">
        <v>754.23</v>
      </c>
      <c r="Q74" s="280">
        <v>559.1</v>
      </c>
      <c r="R74" s="377">
        <v>3.77</v>
      </c>
      <c r="S74" s="311">
        <f t="shared" si="12"/>
        <v>28.95</v>
      </c>
      <c r="T74" s="280">
        <v>28.95</v>
      </c>
      <c r="U74" s="280"/>
      <c r="V74" s="377"/>
    </row>
    <row r="75" spans="1:22" ht="12.75">
      <c r="A75" s="411">
        <f t="shared" si="2"/>
        <v>68</v>
      </c>
      <c r="B75" s="93" t="s">
        <v>158</v>
      </c>
      <c r="C75" s="371">
        <f t="shared" si="14"/>
        <v>695.9549999999999</v>
      </c>
      <c r="D75" s="280">
        <f t="shared" si="14"/>
        <v>695.9549999999999</v>
      </c>
      <c r="E75" s="280">
        <f t="shared" si="14"/>
        <v>451.49399999999997</v>
      </c>
      <c r="F75" s="312"/>
      <c r="G75" s="371">
        <f t="shared" si="15"/>
        <v>237.055</v>
      </c>
      <c r="H75" s="280">
        <v>237.055</v>
      </c>
      <c r="I75" s="280">
        <v>121.094</v>
      </c>
      <c r="J75" s="365"/>
      <c r="K75" s="368"/>
      <c r="L75" s="366"/>
      <c r="M75" s="366"/>
      <c r="N75" s="365"/>
      <c r="O75" s="371">
        <f t="shared" si="11"/>
        <v>443.9</v>
      </c>
      <c r="P75" s="280">
        <v>443.9</v>
      </c>
      <c r="Q75" s="280">
        <v>330.4</v>
      </c>
      <c r="R75" s="377"/>
      <c r="S75" s="311">
        <f t="shared" si="12"/>
        <v>15</v>
      </c>
      <c r="T75" s="280">
        <v>15</v>
      </c>
      <c r="U75" s="280"/>
      <c r="V75" s="377"/>
    </row>
    <row r="76" spans="1:22" ht="12.75">
      <c r="A76" s="411">
        <f t="shared" si="2"/>
        <v>69</v>
      </c>
      <c r="B76" s="414" t="s">
        <v>516</v>
      </c>
      <c r="C76" s="371">
        <f aca="true" t="shared" si="16" ref="C76:E77">G76+K76+O76+S76</f>
        <v>35.716</v>
      </c>
      <c r="D76" s="280">
        <f t="shared" si="16"/>
        <v>35.716</v>
      </c>
      <c r="E76" s="280">
        <f t="shared" si="16"/>
        <v>25.064</v>
      </c>
      <c r="F76" s="312"/>
      <c r="G76" s="371">
        <f>H76+J76</f>
        <v>31.716</v>
      </c>
      <c r="H76" s="280">
        <v>31.716</v>
      </c>
      <c r="I76" s="280">
        <v>23.232</v>
      </c>
      <c r="J76" s="377"/>
      <c r="K76" s="371"/>
      <c r="L76" s="280"/>
      <c r="M76" s="280"/>
      <c r="N76" s="377"/>
      <c r="O76" s="371"/>
      <c r="P76" s="280"/>
      <c r="Q76" s="280"/>
      <c r="R76" s="377"/>
      <c r="S76" s="311">
        <f t="shared" si="12"/>
        <v>4</v>
      </c>
      <c r="T76" s="280">
        <v>4</v>
      </c>
      <c r="U76" s="280">
        <v>1.832</v>
      </c>
      <c r="V76" s="377"/>
    </row>
    <row r="77" spans="1:22" ht="12.75">
      <c r="A77" s="411">
        <f>+A76+1</f>
        <v>70</v>
      </c>
      <c r="B77" s="93" t="s">
        <v>517</v>
      </c>
      <c r="C77" s="371">
        <f t="shared" si="16"/>
        <v>382.007</v>
      </c>
      <c r="D77" s="280">
        <f t="shared" si="16"/>
        <v>382.007</v>
      </c>
      <c r="E77" s="280">
        <f t="shared" si="16"/>
        <v>261.062</v>
      </c>
      <c r="F77" s="312"/>
      <c r="G77" s="371">
        <f>H77+J77</f>
        <v>147.007</v>
      </c>
      <c r="H77" s="280">
        <v>147.007</v>
      </c>
      <c r="I77" s="280">
        <v>97.662</v>
      </c>
      <c r="J77" s="377"/>
      <c r="K77" s="368"/>
      <c r="L77" s="366"/>
      <c r="M77" s="366"/>
      <c r="N77" s="365"/>
      <c r="O77" s="371">
        <f t="shared" si="11"/>
        <v>218.5</v>
      </c>
      <c r="P77" s="280">
        <v>218.5</v>
      </c>
      <c r="Q77" s="280">
        <v>163.4</v>
      </c>
      <c r="R77" s="377"/>
      <c r="S77" s="311">
        <f t="shared" si="12"/>
        <v>16.5</v>
      </c>
      <c r="T77" s="280">
        <v>16.5</v>
      </c>
      <c r="U77" s="280"/>
      <c r="V77" s="377"/>
    </row>
    <row r="78" spans="1:22" ht="12.75">
      <c r="A78" s="411">
        <f>+A77+1</f>
        <v>71</v>
      </c>
      <c r="B78" s="93" t="s">
        <v>164</v>
      </c>
      <c r="C78" s="371">
        <f aca="true" t="shared" si="17" ref="C78:E80">+G78+K78+O78+S78</f>
        <v>588.9830000000001</v>
      </c>
      <c r="D78" s="280">
        <f t="shared" si="17"/>
        <v>588.9830000000001</v>
      </c>
      <c r="E78" s="280">
        <f t="shared" si="17"/>
        <v>389.11</v>
      </c>
      <c r="F78" s="312"/>
      <c r="G78" s="371">
        <f>+H78</f>
        <v>196.683</v>
      </c>
      <c r="H78" s="280">
        <v>196.683</v>
      </c>
      <c r="I78" s="280">
        <v>105.81</v>
      </c>
      <c r="J78" s="365"/>
      <c r="K78" s="368"/>
      <c r="L78" s="366"/>
      <c r="M78" s="366"/>
      <c r="N78" s="365"/>
      <c r="O78" s="371">
        <f t="shared" si="11"/>
        <v>379.7</v>
      </c>
      <c r="P78" s="280">
        <v>379.7</v>
      </c>
      <c r="Q78" s="280">
        <v>283.3</v>
      </c>
      <c r="R78" s="377"/>
      <c r="S78" s="311">
        <f t="shared" si="12"/>
        <v>12.6</v>
      </c>
      <c r="T78" s="280">
        <v>12.6</v>
      </c>
      <c r="U78" s="280"/>
      <c r="V78" s="377"/>
    </row>
    <row r="79" spans="1:22" ht="12.75">
      <c r="A79" s="411">
        <f>+A78+1</f>
        <v>72</v>
      </c>
      <c r="B79" s="93" t="s">
        <v>566</v>
      </c>
      <c r="C79" s="371">
        <f t="shared" si="17"/>
        <v>148.621</v>
      </c>
      <c r="D79" s="280">
        <f t="shared" si="17"/>
        <v>148.621</v>
      </c>
      <c r="E79" s="280">
        <f t="shared" si="17"/>
        <v>82.512</v>
      </c>
      <c r="F79" s="312"/>
      <c r="G79" s="371">
        <f>+H79</f>
        <v>98.821</v>
      </c>
      <c r="H79" s="280">
        <v>98.821</v>
      </c>
      <c r="I79" s="280">
        <v>50.912</v>
      </c>
      <c r="J79" s="377"/>
      <c r="K79" s="371"/>
      <c r="L79" s="280"/>
      <c r="M79" s="280"/>
      <c r="N79" s="377"/>
      <c r="O79" s="371">
        <f t="shared" si="11"/>
        <v>43</v>
      </c>
      <c r="P79" s="280">
        <v>43</v>
      </c>
      <c r="Q79" s="280">
        <v>31.6</v>
      </c>
      <c r="R79" s="377"/>
      <c r="S79" s="311">
        <f t="shared" si="12"/>
        <v>6.8</v>
      </c>
      <c r="T79" s="280">
        <v>6.8</v>
      </c>
      <c r="U79" s="280"/>
      <c r="V79" s="377"/>
    </row>
    <row r="80" spans="1:22" ht="12.75">
      <c r="A80" s="411">
        <v>73</v>
      </c>
      <c r="B80" s="414" t="s">
        <v>567</v>
      </c>
      <c r="C80" s="371">
        <f>+G80+K80+O80+S80</f>
        <v>36.769</v>
      </c>
      <c r="D80" s="280">
        <f t="shared" si="17"/>
        <v>36.769</v>
      </c>
      <c r="E80" s="280">
        <f t="shared" si="17"/>
        <v>25.759</v>
      </c>
      <c r="F80" s="312"/>
      <c r="G80" s="371">
        <f>+H80</f>
        <v>34.969</v>
      </c>
      <c r="H80" s="280">
        <v>34.969</v>
      </c>
      <c r="I80" s="280">
        <v>24.934</v>
      </c>
      <c r="J80" s="377"/>
      <c r="K80" s="371"/>
      <c r="L80" s="280"/>
      <c r="M80" s="280"/>
      <c r="N80" s="377"/>
      <c r="O80" s="371"/>
      <c r="P80" s="280"/>
      <c r="Q80" s="280"/>
      <c r="R80" s="377"/>
      <c r="S80" s="311">
        <f t="shared" si="12"/>
        <v>1.8</v>
      </c>
      <c r="T80" s="280">
        <v>1.8</v>
      </c>
      <c r="U80" s="280">
        <v>0.825</v>
      </c>
      <c r="V80" s="377"/>
    </row>
    <row r="81" spans="1:22" ht="12.75">
      <c r="A81" s="411">
        <f aca="true" t="shared" si="18" ref="A81:A145">+A80+1</f>
        <v>74</v>
      </c>
      <c r="B81" s="93" t="s">
        <v>171</v>
      </c>
      <c r="C81" s="371">
        <f aca="true" t="shared" si="19" ref="C81:F162">G81+K81+O81+S81</f>
        <v>616.498</v>
      </c>
      <c r="D81" s="280">
        <f>H81+L81+P81+T81</f>
        <v>616.498</v>
      </c>
      <c r="E81" s="280">
        <f>I81+M81+Q81+U81</f>
        <v>404.02799999999996</v>
      </c>
      <c r="F81" s="312"/>
      <c r="G81" s="371">
        <f>H81+J81</f>
        <v>191.398</v>
      </c>
      <c r="H81" s="280">
        <v>191.398</v>
      </c>
      <c r="I81" s="280">
        <v>101.628</v>
      </c>
      <c r="J81" s="377"/>
      <c r="K81" s="368"/>
      <c r="L81" s="366"/>
      <c r="M81" s="366"/>
      <c r="N81" s="365"/>
      <c r="O81" s="371">
        <f t="shared" si="11"/>
        <v>406.1</v>
      </c>
      <c r="P81" s="280">
        <v>406.1</v>
      </c>
      <c r="Q81" s="280">
        <v>302.4</v>
      </c>
      <c r="R81" s="377"/>
      <c r="S81" s="311">
        <f t="shared" si="12"/>
        <v>19</v>
      </c>
      <c r="T81" s="280">
        <v>19</v>
      </c>
      <c r="U81" s="280"/>
      <c r="V81" s="377"/>
    </row>
    <row r="82" spans="1:22" ht="12.75">
      <c r="A82" s="411">
        <f t="shared" si="18"/>
        <v>75</v>
      </c>
      <c r="B82" s="414" t="s">
        <v>568</v>
      </c>
      <c r="C82" s="371">
        <f t="shared" si="19"/>
        <v>40.835</v>
      </c>
      <c r="D82" s="280">
        <f>H82+L82+P82+T82</f>
        <v>40.835</v>
      </c>
      <c r="E82" s="280">
        <f>I82+M82+Q82+U82</f>
        <v>30.413</v>
      </c>
      <c r="F82" s="312"/>
      <c r="G82" s="371">
        <f>H82+J82</f>
        <v>38.335</v>
      </c>
      <c r="H82" s="280">
        <v>38.335</v>
      </c>
      <c r="I82" s="280">
        <v>29.268</v>
      </c>
      <c r="J82" s="377"/>
      <c r="K82" s="371"/>
      <c r="L82" s="280"/>
      <c r="M82" s="280"/>
      <c r="N82" s="377"/>
      <c r="O82" s="371"/>
      <c r="P82" s="280"/>
      <c r="Q82" s="280"/>
      <c r="R82" s="377"/>
      <c r="S82" s="311">
        <f t="shared" si="12"/>
        <v>2.5</v>
      </c>
      <c r="T82" s="280">
        <v>2.5</v>
      </c>
      <c r="U82" s="280">
        <v>1.145</v>
      </c>
      <c r="V82" s="377"/>
    </row>
    <row r="83" spans="1:22" ht="12.75">
      <c r="A83" s="411">
        <f t="shared" si="18"/>
        <v>76</v>
      </c>
      <c r="B83" s="93" t="s">
        <v>521</v>
      </c>
      <c r="C83" s="371">
        <f aca="true" t="shared" si="20" ref="C83:E91">+G83+K83+O83+S83</f>
        <v>721.559</v>
      </c>
      <c r="D83" s="280">
        <f t="shared" si="20"/>
        <v>721.559</v>
      </c>
      <c r="E83" s="280">
        <f t="shared" si="20"/>
        <v>449.287</v>
      </c>
      <c r="F83" s="312"/>
      <c r="G83" s="371">
        <f aca="true" t="shared" si="21" ref="G83:G91">+H83</f>
        <v>280.409</v>
      </c>
      <c r="H83" s="280">
        <v>280.409</v>
      </c>
      <c r="I83" s="280">
        <v>139.387</v>
      </c>
      <c r="J83" s="365"/>
      <c r="K83" s="368"/>
      <c r="L83" s="366"/>
      <c r="M83" s="366"/>
      <c r="N83" s="365"/>
      <c r="O83" s="371">
        <f t="shared" si="11"/>
        <v>415.6</v>
      </c>
      <c r="P83" s="280">
        <v>415.6</v>
      </c>
      <c r="Q83" s="280">
        <v>309.9</v>
      </c>
      <c r="R83" s="365"/>
      <c r="S83" s="311">
        <f>+T83</f>
        <v>25.55</v>
      </c>
      <c r="T83" s="280">
        <v>25.55</v>
      </c>
      <c r="U83" s="280"/>
      <c r="V83" s="377"/>
    </row>
    <row r="84" spans="1:22" ht="12.75">
      <c r="A84" s="411">
        <f t="shared" si="18"/>
        <v>77</v>
      </c>
      <c r="B84" s="93" t="s">
        <v>227</v>
      </c>
      <c r="C84" s="371">
        <f t="shared" si="20"/>
        <v>286.021</v>
      </c>
      <c r="D84" s="280">
        <f t="shared" si="20"/>
        <v>286.021</v>
      </c>
      <c r="E84" s="280">
        <f t="shared" si="20"/>
        <v>178.8</v>
      </c>
      <c r="F84" s="312"/>
      <c r="G84" s="371">
        <f>+H84+J84</f>
        <v>16.121</v>
      </c>
      <c r="H84" s="280">
        <v>16.121</v>
      </c>
      <c r="I84" s="280"/>
      <c r="J84" s="377"/>
      <c r="K84" s="371">
        <f>L84+N84</f>
        <v>116.4</v>
      </c>
      <c r="L84" s="280">
        <v>116.4</v>
      </c>
      <c r="M84" s="280">
        <v>65.6</v>
      </c>
      <c r="N84" s="377"/>
      <c r="O84" s="371">
        <f t="shared" si="11"/>
        <v>150.3</v>
      </c>
      <c r="P84" s="280">
        <v>150.3</v>
      </c>
      <c r="Q84" s="280">
        <v>113.2</v>
      </c>
      <c r="R84" s="377"/>
      <c r="S84" s="311">
        <f>+T84</f>
        <v>3.2</v>
      </c>
      <c r="T84" s="280">
        <v>3.2</v>
      </c>
      <c r="U84" s="280"/>
      <c r="V84" s="377"/>
    </row>
    <row r="85" spans="1:22" ht="12.75">
      <c r="A85" s="411">
        <v>78</v>
      </c>
      <c r="B85" s="93" t="s">
        <v>522</v>
      </c>
      <c r="C85" s="371">
        <f t="shared" si="20"/>
        <v>390.00399999999996</v>
      </c>
      <c r="D85" s="280">
        <f t="shared" si="20"/>
        <v>390.00399999999996</v>
      </c>
      <c r="E85" s="280">
        <f t="shared" si="20"/>
        <v>279.172</v>
      </c>
      <c r="F85" s="312"/>
      <c r="G85" s="371">
        <f t="shared" si="21"/>
        <v>351.157</v>
      </c>
      <c r="H85" s="280">
        <v>351.157</v>
      </c>
      <c r="I85" s="280">
        <v>260.186</v>
      </c>
      <c r="J85" s="365"/>
      <c r="K85" s="368"/>
      <c r="L85" s="366"/>
      <c r="M85" s="366"/>
      <c r="N85" s="365"/>
      <c r="O85" s="371">
        <f t="shared" si="11"/>
        <v>6.447</v>
      </c>
      <c r="P85" s="280">
        <v>6.447</v>
      </c>
      <c r="Q85" s="280">
        <v>4.968</v>
      </c>
      <c r="R85" s="377"/>
      <c r="S85" s="311">
        <f>+T85+V85</f>
        <v>32.4</v>
      </c>
      <c r="T85" s="280">
        <v>32.4</v>
      </c>
      <c r="U85" s="280">
        <v>14.018</v>
      </c>
      <c r="V85" s="377"/>
    </row>
    <row r="86" spans="1:22" ht="12.75">
      <c r="A86" s="411">
        <f t="shared" si="18"/>
        <v>79</v>
      </c>
      <c r="B86" s="93" t="s">
        <v>197</v>
      </c>
      <c r="C86" s="371">
        <f t="shared" si="20"/>
        <v>118.89499999999998</v>
      </c>
      <c r="D86" s="280">
        <f t="shared" si="20"/>
        <v>118.89499999999998</v>
      </c>
      <c r="E86" s="280">
        <f t="shared" si="20"/>
        <v>84.672</v>
      </c>
      <c r="F86" s="312"/>
      <c r="G86" s="371">
        <f t="shared" si="21"/>
        <v>98.588</v>
      </c>
      <c r="H86" s="280">
        <v>98.588</v>
      </c>
      <c r="I86" s="280">
        <v>74.348</v>
      </c>
      <c r="J86" s="365"/>
      <c r="K86" s="368"/>
      <c r="L86" s="366"/>
      <c r="M86" s="366"/>
      <c r="N86" s="365"/>
      <c r="O86" s="371">
        <f t="shared" si="11"/>
        <v>3.344</v>
      </c>
      <c r="P86" s="280">
        <v>3.344</v>
      </c>
      <c r="Q86" s="280">
        <v>2.553</v>
      </c>
      <c r="R86" s="377"/>
      <c r="S86" s="311">
        <f aca="true" t="shared" si="22" ref="S86:S93">T86+V86</f>
        <v>16.963</v>
      </c>
      <c r="T86" s="280">
        <v>16.963</v>
      </c>
      <c r="U86" s="280">
        <v>7.771</v>
      </c>
      <c r="V86" s="377"/>
    </row>
    <row r="87" spans="1:22" ht="12.75">
      <c r="A87" s="411">
        <f t="shared" si="18"/>
        <v>80</v>
      </c>
      <c r="B87" s="414" t="s">
        <v>182</v>
      </c>
      <c r="C87" s="371">
        <f t="shared" si="20"/>
        <v>77.017</v>
      </c>
      <c r="D87" s="280">
        <f t="shared" si="20"/>
        <v>77.017</v>
      </c>
      <c r="E87" s="280">
        <f t="shared" si="20"/>
        <v>44.469</v>
      </c>
      <c r="F87" s="312"/>
      <c r="G87" s="371">
        <f t="shared" si="21"/>
        <v>62.017</v>
      </c>
      <c r="H87" s="280">
        <v>62.017</v>
      </c>
      <c r="I87" s="280">
        <v>44.469</v>
      </c>
      <c r="J87" s="365"/>
      <c r="K87" s="368"/>
      <c r="L87" s="366"/>
      <c r="M87" s="366"/>
      <c r="N87" s="365"/>
      <c r="O87" s="371"/>
      <c r="P87" s="280"/>
      <c r="Q87" s="280"/>
      <c r="R87" s="377"/>
      <c r="S87" s="311">
        <f t="shared" si="22"/>
        <v>15</v>
      </c>
      <c r="T87" s="280">
        <v>15</v>
      </c>
      <c r="U87" s="280"/>
      <c r="V87" s="377"/>
    </row>
    <row r="88" spans="1:22" ht="12.75">
      <c r="A88" s="411">
        <v>81</v>
      </c>
      <c r="B88" s="95" t="s">
        <v>523</v>
      </c>
      <c r="C88" s="221">
        <f t="shared" si="20"/>
        <v>1.45</v>
      </c>
      <c r="D88" s="275">
        <f t="shared" si="20"/>
        <v>1.45</v>
      </c>
      <c r="E88" s="275"/>
      <c r="F88" s="309"/>
      <c r="G88" s="221">
        <f t="shared" si="21"/>
        <v>1.45</v>
      </c>
      <c r="H88" s="275">
        <v>1.45</v>
      </c>
      <c r="I88" s="280"/>
      <c r="J88" s="365"/>
      <c r="K88" s="368"/>
      <c r="L88" s="366"/>
      <c r="M88" s="366"/>
      <c r="N88" s="365"/>
      <c r="O88" s="371"/>
      <c r="P88" s="280"/>
      <c r="Q88" s="280"/>
      <c r="R88" s="377"/>
      <c r="S88" s="311"/>
      <c r="T88" s="280"/>
      <c r="U88" s="280"/>
      <c r="V88" s="377"/>
    </row>
    <row r="89" spans="1:22" ht="12.75">
      <c r="A89" s="411">
        <v>82</v>
      </c>
      <c r="B89" s="414" t="s">
        <v>569</v>
      </c>
      <c r="C89" s="371">
        <f t="shared" si="20"/>
        <v>76.249</v>
      </c>
      <c r="D89" s="280">
        <f t="shared" si="20"/>
        <v>76.249</v>
      </c>
      <c r="E89" s="280">
        <f t="shared" si="20"/>
        <v>56.254000000000005</v>
      </c>
      <c r="F89" s="312"/>
      <c r="G89" s="371">
        <f t="shared" si="21"/>
        <v>29.869</v>
      </c>
      <c r="H89" s="280">
        <v>29.869</v>
      </c>
      <c r="I89" s="280">
        <v>21.254</v>
      </c>
      <c r="J89" s="365"/>
      <c r="K89" s="368"/>
      <c r="L89" s="366"/>
      <c r="M89" s="366"/>
      <c r="N89" s="365"/>
      <c r="O89" s="371">
        <f t="shared" si="11"/>
        <v>45.8</v>
      </c>
      <c r="P89" s="280">
        <v>45.8</v>
      </c>
      <c r="Q89" s="280">
        <v>35</v>
      </c>
      <c r="R89" s="377"/>
      <c r="S89" s="311">
        <f t="shared" si="22"/>
        <v>0.58</v>
      </c>
      <c r="T89" s="280">
        <v>0.58</v>
      </c>
      <c r="U89" s="280"/>
      <c r="V89" s="377"/>
    </row>
    <row r="90" spans="1:22" ht="12.75">
      <c r="A90" s="411">
        <f t="shared" si="18"/>
        <v>83</v>
      </c>
      <c r="B90" s="93" t="s">
        <v>524</v>
      </c>
      <c r="C90" s="371">
        <f t="shared" si="20"/>
        <v>212.986</v>
      </c>
      <c r="D90" s="280">
        <f t="shared" si="20"/>
        <v>212.986</v>
      </c>
      <c r="E90" s="280">
        <f t="shared" si="20"/>
        <v>133.849</v>
      </c>
      <c r="F90" s="312"/>
      <c r="G90" s="371">
        <f t="shared" si="21"/>
        <v>143.576</v>
      </c>
      <c r="H90" s="280">
        <v>143.576</v>
      </c>
      <c r="I90" s="280">
        <v>89.371</v>
      </c>
      <c r="J90" s="365"/>
      <c r="K90" s="368"/>
      <c r="L90" s="366"/>
      <c r="M90" s="366"/>
      <c r="N90" s="365"/>
      <c r="O90" s="371">
        <f t="shared" si="11"/>
        <v>57.41</v>
      </c>
      <c r="P90" s="280">
        <v>57.41</v>
      </c>
      <c r="Q90" s="280">
        <v>42.325</v>
      </c>
      <c r="R90" s="377"/>
      <c r="S90" s="311">
        <f t="shared" si="22"/>
        <v>12</v>
      </c>
      <c r="T90" s="280">
        <v>12</v>
      </c>
      <c r="U90" s="280">
        <v>2.153</v>
      </c>
      <c r="V90" s="377"/>
    </row>
    <row r="91" spans="1:22" ht="12.75">
      <c r="A91" s="411">
        <v>84</v>
      </c>
      <c r="B91" s="93" t="s">
        <v>570</v>
      </c>
      <c r="C91" s="375">
        <f t="shared" si="20"/>
        <v>61.278000000000006</v>
      </c>
      <c r="D91" s="280">
        <f t="shared" si="20"/>
        <v>61.278000000000006</v>
      </c>
      <c r="E91" s="311">
        <f t="shared" si="20"/>
        <v>41.816</v>
      </c>
      <c r="F91" s="312"/>
      <c r="G91" s="371">
        <f t="shared" si="21"/>
        <v>34.642</v>
      </c>
      <c r="H91" s="280">
        <v>34.642</v>
      </c>
      <c r="I91" s="280">
        <v>23.638</v>
      </c>
      <c r="J91" s="365"/>
      <c r="K91" s="368"/>
      <c r="L91" s="366"/>
      <c r="M91" s="366"/>
      <c r="N91" s="365"/>
      <c r="O91" s="371">
        <f t="shared" si="11"/>
        <v>24.636</v>
      </c>
      <c r="P91" s="280">
        <v>24.636</v>
      </c>
      <c r="Q91" s="280">
        <v>18.178</v>
      </c>
      <c r="R91" s="377"/>
      <c r="S91" s="311">
        <f t="shared" si="22"/>
        <v>2</v>
      </c>
      <c r="T91" s="280">
        <v>2</v>
      </c>
      <c r="U91" s="280"/>
      <c r="V91" s="377"/>
    </row>
    <row r="92" spans="1:22" ht="12.75">
      <c r="A92" s="411">
        <v>85</v>
      </c>
      <c r="B92" s="93" t="s">
        <v>583</v>
      </c>
      <c r="C92" s="371">
        <f t="shared" si="19"/>
        <v>2.464</v>
      </c>
      <c r="D92" s="280">
        <f t="shared" si="19"/>
        <v>2.464</v>
      </c>
      <c r="E92" s="280">
        <f t="shared" si="19"/>
        <v>1.881</v>
      </c>
      <c r="F92" s="312"/>
      <c r="G92" s="371">
        <f>H92+J92</f>
        <v>0</v>
      </c>
      <c r="H92" s="280"/>
      <c r="I92" s="280"/>
      <c r="J92" s="365"/>
      <c r="K92" s="368"/>
      <c r="L92" s="366"/>
      <c r="M92" s="366"/>
      <c r="N92" s="365"/>
      <c r="O92" s="371">
        <f t="shared" si="11"/>
        <v>2.464</v>
      </c>
      <c r="P92" s="280">
        <v>2.464</v>
      </c>
      <c r="Q92" s="280">
        <v>1.881</v>
      </c>
      <c r="R92" s="377"/>
      <c r="S92" s="311"/>
      <c r="T92" s="280"/>
      <c r="U92" s="280"/>
      <c r="V92" s="377"/>
    </row>
    <row r="93" spans="1:22" ht="12.75">
      <c r="A93" s="411">
        <v>86</v>
      </c>
      <c r="B93" s="414" t="s">
        <v>124</v>
      </c>
      <c r="C93" s="371">
        <f t="shared" si="19"/>
        <v>319.242</v>
      </c>
      <c r="D93" s="280">
        <f t="shared" si="19"/>
        <v>318.242</v>
      </c>
      <c r="E93" s="280">
        <f t="shared" si="19"/>
        <v>201.37900000000002</v>
      </c>
      <c r="F93" s="312">
        <f>+J93+N93+R93+V93</f>
        <v>1</v>
      </c>
      <c r="G93" s="371">
        <f aca="true" t="shared" si="23" ref="G93:G169">H93+J93</f>
        <v>299.029</v>
      </c>
      <c r="H93" s="280">
        <v>299.029</v>
      </c>
      <c r="I93" s="280">
        <v>195.762</v>
      </c>
      <c r="J93" s="377"/>
      <c r="K93" s="368"/>
      <c r="L93" s="366"/>
      <c r="M93" s="366"/>
      <c r="N93" s="365"/>
      <c r="O93" s="371">
        <f t="shared" si="11"/>
        <v>4.213</v>
      </c>
      <c r="P93" s="280">
        <v>4.213</v>
      </c>
      <c r="Q93" s="280">
        <v>3.217</v>
      </c>
      <c r="R93" s="377"/>
      <c r="S93" s="311">
        <f t="shared" si="22"/>
        <v>16</v>
      </c>
      <c r="T93" s="280">
        <v>15</v>
      </c>
      <c r="U93" s="280">
        <v>2.4</v>
      </c>
      <c r="V93" s="377">
        <v>1</v>
      </c>
    </row>
    <row r="94" spans="1:22" ht="12.75">
      <c r="A94" s="411">
        <v>87</v>
      </c>
      <c r="B94" s="95" t="s">
        <v>571</v>
      </c>
      <c r="C94" s="221">
        <f t="shared" si="19"/>
        <v>20.273</v>
      </c>
      <c r="D94" s="275">
        <f t="shared" si="19"/>
        <v>20.273</v>
      </c>
      <c r="E94" s="275"/>
      <c r="F94" s="312"/>
      <c r="G94" s="221">
        <f t="shared" si="23"/>
        <v>20.273</v>
      </c>
      <c r="H94" s="275">
        <v>20.273</v>
      </c>
      <c r="I94" s="280"/>
      <c r="J94" s="377"/>
      <c r="K94" s="368"/>
      <c r="L94" s="366"/>
      <c r="M94" s="366"/>
      <c r="N94" s="365"/>
      <c r="O94" s="371"/>
      <c r="P94" s="280"/>
      <c r="Q94" s="280"/>
      <c r="R94" s="377"/>
      <c r="S94" s="311"/>
      <c r="T94" s="280"/>
      <c r="U94" s="280"/>
      <c r="V94" s="377"/>
    </row>
    <row r="95" spans="1:22" ht="12.75">
      <c r="A95" s="411">
        <v>88</v>
      </c>
      <c r="B95" s="93" t="s">
        <v>127</v>
      </c>
      <c r="C95" s="371">
        <f t="shared" si="19"/>
        <v>5.984</v>
      </c>
      <c r="D95" s="280">
        <f t="shared" si="19"/>
        <v>5.984</v>
      </c>
      <c r="E95" s="280">
        <f t="shared" si="19"/>
        <v>2.47</v>
      </c>
      <c r="F95" s="312"/>
      <c r="G95" s="371">
        <f t="shared" si="23"/>
        <v>5.984</v>
      </c>
      <c r="H95" s="280">
        <v>5.984</v>
      </c>
      <c r="I95" s="280">
        <v>2.47</v>
      </c>
      <c r="J95" s="276"/>
      <c r="K95" s="368"/>
      <c r="L95" s="366"/>
      <c r="M95" s="366"/>
      <c r="N95" s="365"/>
      <c r="O95" s="371"/>
      <c r="P95" s="280"/>
      <c r="Q95" s="280"/>
      <c r="R95" s="377"/>
      <c r="S95" s="311"/>
      <c r="T95" s="280"/>
      <c r="U95" s="280"/>
      <c r="V95" s="377"/>
    </row>
    <row r="96" spans="1:22" ht="12.75">
      <c r="A96" s="411">
        <f t="shared" si="18"/>
        <v>89</v>
      </c>
      <c r="B96" s="93" t="s">
        <v>128</v>
      </c>
      <c r="C96" s="371">
        <f t="shared" si="19"/>
        <v>24.308</v>
      </c>
      <c r="D96" s="280">
        <f t="shared" si="19"/>
        <v>24.308</v>
      </c>
      <c r="E96" s="280">
        <f t="shared" si="19"/>
        <v>13.503</v>
      </c>
      <c r="F96" s="312"/>
      <c r="G96" s="371">
        <f t="shared" si="23"/>
        <v>24.308</v>
      </c>
      <c r="H96" s="280">
        <v>24.308</v>
      </c>
      <c r="I96" s="280">
        <v>13.503</v>
      </c>
      <c r="J96" s="276"/>
      <c r="K96" s="368"/>
      <c r="L96" s="366"/>
      <c r="M96" s="366"/>
      <c r="N96" s="365"/>
      <c r="O96" s="371"/>
      <c r="P96" s="280"/>
      <c r="Q96" s="280"/>
      <c r="R96" s="377"/>
      <c r="S96" s="311"/>
      <c r="T96" s="280"/>
      <c r="U96" s="280"/>
      <c r="V96" s="377"/>
    </row>
    <row r="97" spans="1:22" ht="12.75">
      <c r="A97" s="411">
        <f t="shared" si="18"/>
        <v>90</v>
      </c>
      <c r="B97" s="93" t="s">
        <v>129</v>
      </c>
      <c r="C97" s="371">
        <f t="shared" si="19"/>
        <v>9.192</v>
      </c>
      <c r="D97" s="280">
        <f t="shared" si="19"/>
        <v>9.192</v>
      </c>
      <c r="E97" s="280">
        <f t="shared" si="19"/>
        <v>4.41</v>
      </c>
      <c r="F97" s="312"/>
      <c r="G97" s="371">
        <f t="shared" si="23"/>
        <v>9.192</v>
      </c>
      <c r="H97" s="280">
        <v>9.192</v>
      </c>
      <c r="I97" s="280">
        <v>4.41</v>
      </c>
      <c r="J97" s="377"/>
      <c r="K97" s="368"/>
      <c r="L97" s="366"/>
      <c r="M97" s="366"/>
      <c r="N97" s="365"/>
      <c r="O97" s="371"/>
      <c r="P97" s="280"/>
      <c r="Q97" s="280"/>
      <c r="R97" s="377"/>
      <c r="S97" s="379"/>
      <c r="T97" s="275"/>
      <c r="U97" s="275"/>
      <c r="V97" s="276"/>
    </row>
    <row r="98" spans="1:22" ht="12.75">
      <c r="A98" s="411">
        <f t="shared" si="18"/>
        <v>91</v>
      </c>
      <c r="B98" s="93" t="s">
        <v>130</v>
      </c>
      <c r="C98" s="371">
        <f t="shared" si="19"/>
        <v>9.303</v>
      </c>
      <c r="D98" s="280">
        <f t="shared" si="19"/>
        <v>9.303</v>
      </c>
      <c r="E98" s="280">
        <f t="shared" si="19"/>
        <v>5</v>
      </c>
      <c r="F98" s="312"/>
      <c r="G98" s="371">
        <f t="shared" si="23"/>
        <v>9.303</v>
      </c>
      <c r="H98" s="280">
        <v>9.303</v>
      </c>
      <c r="I98" s="280">
        <v>5</v>
      </c>
      <c r="J98" s="276"/>
      <c r="K98" s="368"/>
      <c r="L98" s="366"/>
      <c r="M98" s="366"/>
      <c r="N98" s="365"/>
      <c r="O98" s="371"/>
      <c r="P98" s="280"/>
      <c r="Q98" s="280"/>
      <c r="R98" s="377"/>
      <c r="S98" s="379"/>
      <c r="T98" s="275"/>
      <c r="U98" s="275"/>
      <c r="V98" s="276"/>
    </row>
    <row r="99" spans="1:22" ht="12.75">
      <c r="A99" s="411">
        <f t="shared" si="18"/>
        <v>92</v>
      </c>
      <c r="B99" s="93" t="s">
        <v>131</v>
      </c>
      <c r="C99" s="371">
        <f t="shared" si="19"/>
        <v>4.452</v>
      </c>
      <c r="D99" s="280">
        <f t="shared" si="19"/>
        <v>4.452</v>
      </c>
      <c r="E99" s="280">
        <f t="shared" si="19"/>
        <v>2.254</v>
      </c>
      <c r="F99" s="312"/>
      <c r="G99" s="371">
        <f t="shared" si="23"/>
        <v>4.452</v>
      </c>
      <c r="H99" s="280">
        <v>4.452</v>
      </c>
      <c r="I99" s="280">
        <v>2.254</v>
      </c>
      <c r="J99" s="276"/>
      <c r="K99" s="368"/>
      <c r="L99" s="366"/>
      <c r="M99" s="366"/>
      <c r="N99" s="365"/>
      <c r="O99" s="371"/>
      <c r="P99" s="280"/>
      <c r="Q99" s="280"/>
      <c r="R99" s="377"/>
      <c r="S99" s="379"/>
      <c r="T99" s="275"/>
      <c r="U99" s="275"/>
      <c r="V99" s="276"/>
    </row>
    <row r="100" spans="1:22" ht="12.75">
      <c r="A100" s="411">
        <f t="shared" si="18"/>
        <v>93</v>
      </c>
      <c r="B100" s="93" t="s">
        <v>132</v>
      </c>
      <c r="C100" s="371">
        <f t="shared" si="19"/>
        <v>12.7</v>
      </c>
      <c r="D100" s="280">
        <f t="shared" si="19"/>
        <v>12.7</v>
      </c>
      <c r="E100" s="280">
        <f t="shared" si="19"/>
        <v>4.7</v>
      </c>
      <c r="F100" s="312"/>
      <c r="G100" s="371">
        <f t="shared" si="23"/>
        <v>12.7</v>
      </c>
      <c r="H100" s="280">
        <v>12.7</v>
      </c>
      <c r="I100" s="280">
        <v>4.7</v>
      </c>
      <c r="J100" s="276"/>
      <c r="K100" s="368"/>
      <c r="L100" s="366"/>
      <c r="M100" s="366"/>
      <c r="N100" s="365"/>
      <c r="O100" s="371"/>
      <c r="P100" s="280"/>
      <c r="Q100" s="280"/>
      <c r="R100" s="377"/>
      <c r="S100" s="379"/>
      <c r="T100" s="275"/>
      <c r="U100" s="275"/>
      <c r="V100" s="276"/>
    </row>
    <row r="101" spans="1:22" ht="12.75">
      <c r="A101" s="411">
        <v>94</v>
      </c>
      <c r="B101" s="93" t="s">
        <v>134</v>
      </c>
      <c r="C101" s="371">
        <f>G101+K101+O101+S101</f>
        <v>2.78</v>
      </c>
      <c r="D101" s="280">
        <f t="shared" si="19"/>
        <v>2.78</v>
      </c>
      <c r="E101" s="280"/>
      <c r="F101" s="312"/>
      <c r="G101" s="371">
        <f>H101+J101</f>
        <v>2.78</v>
      </c>
      <c r="H101" s="280">
        <v>2.78</v>
      </c>
      <c r="I101" s="280"/>
      <c r="J101" s="276"/>
      <c r="K101" s="368"/>
      <c r="L101" s="366"/>
      <c r="M101" s="366"/>
      <c r="N101" s="365"/>
      <c r="O101" s="371"/>
      <c r="P101" s="280"/>
      <c r="Q101" s="280"/>
      <c r="R101" s="377"/>
      <c r="S101" s="379"/>
      <c r="T101" s="275"/>
      <c r="U101" s="275"/>
      <c r="V101" s="276"/>
    </row>
    <row r="102" spans="1:22" ht="13.5" thickBot="1">
      <c r="A102" s="416">
        <f t="shared" si="18"/>
        <v>95</v>
      </c>
      <c r="B102" s="417" t="s">
        <v>192</v>
      </c>
      <c r="C102" s="310">
        <f>G102+K102+O102+S102</f>
        <v>17.99</v>
      </c>
      <c r="D102" s="390">
        <f t="shared" si="19"/>
        <v>17.99</v>
      </c>
      <c r="E102" s="390"/>
      <c r="F102" s="391"/>
      <c r="G102" s="310">
        <f>H102+J102</f>
        <v>17.99</v>
      </c>
      <c r="H102" s="390">
        <v>17.99</v>
      </c>
      <c r="I102" s="390"/>
      <c r="J102" s="418"/>
      <c r="K102" s="419"/>
      <c r="L102" s="420"/>
      <c r="M102" s="420"/>
      <c r="N102" s="421"/>
      <c r="O102" s="392"/>
      <c r="P102" s="393"/>
      <c r="Q102" s="393"/>
      <c r="R102" s="396"/>
      <c r="S102" s="422"/>
      <c r="T102" s="423"/>
      <c r="U102" s="423"/>
      <c r="V102" s="394"/>
    </row>
    <row r="103" spans="1:22" ht="48.75" customHeight="1" thickBot="1">
      <c r="A103" s="397">
        <f t="shared" si="18"/>
        <v>96</v>
      </c>
      <c r="B103" s="342" t="s">
        <v>572</v>
      </c>
      <c r="C103" s="344">
        <f>G103+K103+O103+S103</f>
        <v>1673.5829999999999</v>
      </c>
      <c r="D103" s="334">
        <f t="shared" si="19"/>
        <v>1661.241</v>
      </c>
      <c r="E103" s="334">
        <f t="shared" si="19"/>
        <v>973.259</v>
      </c>
      <c r="F103" s="335">
        <f t="shared" si="19"/>
        <v>12.341999999999999</v>
      </c>
      <c r="G103" s="398">
        <f>G104+G113+G115+SUM(G118:G131)+G133+G136+G137</f>
        <v>1574.591</v>
      </c>
      <c r="H103" s="334">
        <f>H104+H113+H115+SUM(H118:H131)+H133+H136+H137</f>
        <v>1569.591</v>
      </c>
      <c r="I103" s="334">
        <f>I104+I113+I115+SUM(I118:I131)+I133+I136+I137</f>
        <v>966.432</v>
      </c>
      <c r="J103" s="334">
        <f>J104+J113+J115+SUM(J118:J131)+J133+J136+J137</f>
        <v>5</v>
      </c>
      <c r="K103" s="424"/>
      <c r="L103" s="425"/>
      <c r="M103" s="425"/>
      <c r="N103" s="399"/>
      <c r="O103" s="424"/>
      <c r="P103" s="425"/>
      <c r="Q103" s="425"/>
      <c r="R103" s="399"/>
      <c r="S103" s="398">
        <f>S104+SUM(S113:S131)+S133+S136+S137</f>
        <v>98.992</v>
      </c>
      <c r="T103" s="334">
        <f>SUM(T113:T136)</f>
        <v>91.64999999999999</v>
      </c>
      <c r="U103" s="334">
        <f>SUM(U113:U136)</f>
        <v>6.827</v>
      </c>
      <c r="V103" s="335">
        <f>SUM(V113:V136)</f>
        <v>7.342</v>
      </c>
    </row>
    <row r="104" spans="1:22" ht="25.5" customHeight="1">
      <c r="A104" s="402">
        <f t="shared" si="18"/>
        <v>97</v>
      </c>
      <c r="B104" s="426" t="s">
        <v>573</v>
      </c>
      <c r="C104" s="358">
        <f t="shared" si="19"/>
        <v>57.2</v>
      </c>
      <c r="D104" s="351">
        <f t="shared" si="19"/>
        <v>57.2</v>
      </c>
      <c r="E104" s="351"/>
      <c r="F104" s="357"/>
      <c r="G104" s="208">
        <f>SUM(G105:G112)-G108-G109</f>
        <v>57.2</v>
      </c>
      <c r="H104" s="405">
        <f>SUM(H105:H112)-H108-H109</f>
        <v>57.2</v>
      </c>
      <c r="I104" s="405"/>
      <c r="J104" s="406"/>
      <c r="K104" s="427"/>
      <c r="L104" s="409"/>
      <c r="M104" s="409"/>
      <c r="N104" s="410"/>
      <c r="O104" s="427"/>
      <c r="P104" s="409"/>
      <c r="Q104" s="409"/>
      <c r="R104" s="410"/>
      <c r="S104" s="427"/>
      <c r="T104" s="409"/>
      <c r="U104" s="409"/>
      <c r="V104" s="410"/>
    </row>
    <row r="105" spans="1:22" ht="12.75">
      <c r="A105" s="411">
        <f t="shared" si="18"/>
        <v>98</v>
      </c>
      <c r="B105" s="94" t="s">
        <v>574</v>
      </c>
      <c r="C105" s="221">
        <f t="shared" si="19"/>
        <v>14</v>
      </c>
      <c r="D105" s="366">
        <f t="shared" si="19"/>
        <v>14</v>
      </c>
      <c r="E105" s="366"/>
      <c r="F105" s="367"/>
      <c r="G105" s="368">
        <f t="shared" si="23"/>
        <v>14</v>
      </c>
      <c r="H105" s="366">
        <v>14</v>
      </c>
      <c r="I105" s="366"/>
      <c r="J105" s="365"/>
      <c r="K105" s="368"/>
      <c r="L105" s="366"/>
      <c r="M105" s="366"/>
      <c r="N105" s="365"/>
      <c r="O105" s="368"/>
      <c r="P105" s="366"/>
      <c r="Q105" s="366"/>
      <c r="R105" s="365"/>
      <c r="S105" s="368"/>
      <c r="T105" s="366"/>
      <c r="U105" s="366"/>
      <c r="V105" s="365"/>
    </row>
    <row r="106" spans="1:22" ht="12.75">
      <c r="A106" s="411">
        <f t="shared" si="18"/>
        <v>99</v>
      </c>
      <c r="B106" s="94" t="s">
        <v>575</v>
      </c>
      <c r="C106" s="221">
        <f t="shared" si="19"/>
        <v>18</v>
      </c>
      <c r="D106" s="366">
        <f t="shared" si="19"/>
        <v>18</v>
      </c>
      <c r="E106" s="366"/>
      <c r="F106" s="367"/>
      <c r="G106" s="368">
        <f t="shared" si="23"/>
        <v>18</v>
      </c>
      <c r="H106" s="366">
        <v>18</v>
      </c>
      <c r="I106" s="366"/>
      <c r="J106" s="365"/>
      <c r="K106" s="368"/>
      <c r="L106" s="366"/>
      <c r="M106" s="366"/>
      <c r="N106" s="365"/>
      <c r="O106" s="368"/>
      <c r="P106" s="366"/>
      <c r="Q106" s="366"/>
      <c r="R106" s="365"/>
      <c r="S106" s="368"/>
      <c r="T106" s="366"/>
      <c r="U106" s="366"/>
      <c r="V106" s="365"/>
    </row>
    <row r="107" spans="1:22" ht="12.75">
      <c r="A107" s="411">
        <v>100</v>
      </c>
      <c r="B107" s="413" t="s">
        <v>576</v>
      </c>
      <c r="C107" s="221">
        <f t="shared" si="19"/>
        <v>11</v>
      </c>
      <c r="D107" s="366">
        <f t="shared" si="19"/>
        <v>11</v>
      </c>
      <c r="E107" s="366"/>
      <c r="F107" s="367"/>
      <c r="G107" s="368">
        <f t="shared" si="23"/>
        <v>11</v>
      </c>
      <c r="H107" s="366">
        <v>11</v>
      </c>
      <c r="I107" s="366"/>
      <c r="J107" s="365"/>
      <c r="K107" s="368"/>
      <c r="L107" s="366"/>
      <c r="M107" s="366"/>
      <c r="N107" s="365"/>
      <c r="O107" s="368"/>
      <c r="P107" s="366"/>
      <c r="Q107" s="366"/>
      <c r="R107" s="365"/>
      <c r="S107" s="368"/>
      <c r="T107" s="366"/>
      <c r="U107" s="366"/>
      <c r="V107" s="365"/>
    </row>
    <row r="108" spans="1:22" ht="12.75">
      <c r="A108" s="411">
        <f t="shared" si="18"/>
        <v>101</v>
      </c>
      <c r="B108" s="413" t="s">
        <v>577</v>
      </c>
      <c r="C108" s="221">
        <f t="shared" si="19"/>
        <v>3.5</v>
      </c>
      <c r="D108" s="366">
        <f t="shared" si="19"/>
        <v>3.5</v>
      </c>
      <c r="E108" s="366"/>
      <c r="F108" s="367"/>
      <c r="G108" s="368">
        <f t="shared" si="23"/>
        <v>3.5</v>
      </c>
      <c r="H108" s="366">
        <v>3.5</v>
      </c>
      <c r="I108" s="366"/>
      <c r="J108" s="365"/>
      <c r="K108" s="368"/>
      <c r="L108" s="366"/>
      <c r="M108" s="366"/>
      <c r="N108" s="365"/>
      <c r="O108" s="368"/>
      <c r="P108" s="366"/>
      <c r="Q108" s="366"/>
      <c r="R108" s="365"/>
      <c r="S108" s="368"/>
      <c r="T108" s="366"/>
      <c r="U108" s="366"/>
      <c r="V108" s="365"/>
    </row>
    <row r="109" spans="1:22" ht="12.75">
      <c r="A109" s="411">
        <v>102</v>
      </c>
      <c r="B109" s="413" t="s">
        <v>578</v>
      </c>
      <c r="C109" s="221">
        <f t="shared" si="19"/>
        <v>3</v>
      </c>
      <c r="D109" s="366">
        <f t="shared" si="19"/>
        <v>3</v>
      </c>
      <c r="E109" s="366"/>
      <c r="F109" s="367"/>
      <c r="G109" s="368">
        <f t="shared" si="23"/>
        <v>3</v>
      </c>
      <c r="H109" s="366">
        <v>3</v>
      </c>
      <c r="I109" s="366"/>
      <c r="J109" s="365"/>
      <c r="K109" s="368"/>
      <c r="L109" s="366"/>
      <c r="M109" s="366"/>
      <c r="N109" s="365"/>
      <c r="O109" s="368"/>
      <c r="P109" s="366"/>
      <c r="Q109" s="366"/>
      <c r="R109" s="365"/>
      <c r="S109" s="368"/>
      <c r="T109" s="366"/>
      <c r="U109" s="366"/>
      <c r="V109" s="365"/>
    </row>
    <row r="110" spans="1:22" ht="12.75">
      <c r="A110" s="411">
        <v>103</v>
      </c>
      <c r="B110" s="94" t="s">
        <v>579</v>
      </c>
      <c r="C110" s="221">
        <f t="shared" si="19"/>
        <v>8.2</v>
      </c>
      <c r="D110" s="366">
        <f t="shared" si="19"/>
        <v>8.2</v>
      </c>
      <c r="E110" s="366"/>
      <c r="F110" s="367"/>
      <c r="G110" s="368">
        <f t="shared" si="23"/>
        <v>8.2</v>
      </c>
      <c r="H110" s="366">
        <v>8.2</v>
      </c>
      <c r="I110" s="366"/>
      <c r="J110" s="365"/>
      <c r="K110" s="368"/>
      <c r="L110" s="366"/>
      <c r="M110" s="366"/>
      <c r="N110" s="365"/>
      <c r="O110" s="368"/>
      <c r="P110" s="366"/>
      <c r="Q110" s="366"/>
      <c r="R110" s="365"/>
      <c r="S110" s="368"/>
      <c r="T110" s="366"/>
      <c r="U110" s="366"/>
      <c r="V110" s="365"/>
    </row>
    <row r="111" spans="1:22" ht="12.75">
      <c r="A111" s="411">
        <v>104</v>
      </c>
      <c r="B111" s="94" t="s">
        <v>580</v>
      </c>
      <c r="C111" s="221">
        <f t="shared" si="19"/>
        <v>3</v>
      </c>
      <c r="D111" s="366">
        <f t="shared" si="19"/>
        <v>3</v>
      </c>
      <c r="E111" s="366"/>
      <c r="F111" s="367"/>
      <c r="G111" s="368">
        <f t="shared" si="23"/>
        <v>3</v>
      </c>
      <c r="H111" s="366">
        <v>3</v>
      </c>
      <c r="I111" s="366"/>
      <c r="J111" s="365"/>
      <c r="K111" s="368"/>
      <c r="L111" s="366"/>
      <c r="M111" s="366"/>
      <c r="N111" s="365"/>
      <c r="O111" s="368"/>
      <c r="P111" s="366"/>
      <c r="Q111" s="366"/>
      <c r="R111" s="365"/>
      <c r="S111" s="368"/>
      <c r="T111" s="366"/>
      <c r="U111" s="366"/>
      <c r="V111" s="365"/>
    </row>
    <row r="112" spans="1:22" ht="12.75">
      <c r="A112" s="411">
        <v>105</v>
      </c>
      <c r="B112" s="94" t="s">
        <v>581</v>
      </c>
      <c r="C112" s="221">
        <f t="shared" si="19"/>
        <v>3</v>
      </c>
      <c r="D112" s="366">
        <f t="shared" si="19"/>
        <v>3</v>
      </c>
      <c r="E112" s="366"/>
      <c r="F112" s="367"/>
      <c r="G112" s="368">
        <f t="shared" si="23"/>
        <v>3</v>
      </c>
      <c r="H112" s="366">
        <v>3</v>
      </c>
      <c r="I112" s="366"/>
      <c r="J112" s="365"/>
      <c r="K112" s="368"/>
      <c r="L112" s="366"/>
      <c r="M112" s="366"/>
      <c r="N112" s="365"/>
      <c r="O112" s="368"/>
      <c r="P112" s="366"/>
      <c r="Q112" s="366"/>
      <c r="R112" s="365"/>
      <c r="S112" s="368"/>
      <c r="T112" s="366"/>
      <c r="U112" s="366"/>
      <c r="V112" s="365"/>
    </row>
    <row r="113" spans="1:22" ht="12.75">
      <c r="A113" s="411">
        <v>106</v>
      </c>
      <c r="B113" s="93" t="s">
        <v>122</v>
      </c>
      <c r="C113" s="371">
        <f t="shared" si="19"/>
        <v>260.46500000000003</v>
      </c>
      <c r="D113" s="280">
        <f t="shared" si="19"/>
        <v>250.123</v>
      </c>
      <c r="E113" s="280">
        <f t="shared" si="19"/>
        <v>164.131</v>
      </c>
      <c r="F113" s="312">
        <f t="shared" si="19"/>
        <v>10.341999999999999</v>
      </c>
      <c r="G113" s="371">
        <f t="shared" si="23"/>
        <v>228.465</v>
      </c>
      <c r="H113" s="280">
        <v>223.465</v>
      </c>
      <c r="I113" s="280">
        <v>158.131</v>
      </c>
      <c r="J113" s="377">
        <v>5</v>
      </c>
      <c r="K113" s="368"/>
      <c r="L113" s="366"/>
      <c r="M113" s="366"/>
      <c r="N113" s="365"/>
      <c r="O113" s="368"/>
      <c r="P113" s="366"/>
      <c r="Q113" s="366"/>
      <c r="R113" s="365"/>
      <c r="S113" s="371">
        <f>T113+V113</f>
        <v>32</v>
      </c>
      <c r="T113" s="280">
        <v>26.658</v>
      </c>
      <c r="U113" s="280">
        <v>6</v>
      </c>
      <c r="V113" s="377">
        <v>5.342</v>
      </c>
    </row>
    <row r="114" spans="1:22" ht="12.75">
      <c r="A114" s="411">
        <v>107</v>
      </c>
      <c r="B114" s="94" t="s">
        <v>582</v>
      </c>
      <c r="C114" s="221">
        <f t="shared" si="19"/>
        <v>2.896</v>
      </c>
      <c r="D114" s="275">
        <f t="shared" si="19"/>
        <v>2.896</v>
      </c>
      <c r="E114" s="275"/>
      <c r="F114" s="309"/>
      <c r="G114" s="221">
        <f t="shared" si="23"/>
        <v>2.896</v>
      </c>
      <c r="H114" s="275">
        <v>2.896</v>
      </c>
      <c r="I114" s="280"/>
      <c r="J114" s="377"/>
      <c r="K114" s="368"/>
      <c r="L114" s="366"/>
      <c r="M114" s="366"/>
      <c r="N114" s="365"/>
      <c r="O114" s="368"/>
      <c r="P114" s="366"/>
      <c r="Q114" s="366"/>
      <c r="R114" s="365"/>
      <c r="S114" s="371"/>
      <c r="T114" s="280"/>
      <c r="U114" s="280"/>
      <c r="V114" s="377"/>
    </row>
    <row r="115" spans="1:22" ht="12.75">
      <c r="A115" s="411">
        <v>108</v>
      </c>
      <c r="B115" s="93" t="s">
        <v>123</v>
      </c>
      <c r="C115" s="371">
        <f t="shared" si="19"/>
        <v>378.483</v>
      </c>
      <c r="D115" s="280">
        <f t="shared" si="19"/>
        <v>376.483</v>
      </c>
      <c r="E115" s="280">
        <f t="shared" si="19"/>
        <v>212.549</v>
      </c>
      <c r="F115" s="312">
        <f t="shared" si="19"/>
        <v>2</v>
      </c>
      <c r="G115" s="371">
        <f t="shared" si="23"/>
        <v>333.833</v>
      </c>
      <c r="H115" s="280">
        <v>333.833</v>
      </c>
      <c r="I115" s="280">
        <v>212.549</v>
      </c>
      <c r="J115" s="365"/>
      <c r="K115" s="368"/>
      <c r="L115" s="366"/>
      <c r="M115" s="366"/>
      <c r="N115" s="365"/>
      <c r="O115" s="368"/>
      <c r="P115" s="366"/>
      <c r="Q115" s="366"/>
      <c r="R115" s="365"/>
      <c r="S115" s="371">
        <f>T115+V115</f>
        <v>44.65</v>
      </c>
      <c r="T115" s="280">
        <v>42.65</v>
      </c>
      <c r="U115" s="280"/>
      <c r="V115" s="377">
        <v>2</v>
      </c>
    </row>
    <row r="116" spans="1:22" ht="12.75">
      <c r="A116" s="411">
        <v>109</v>
      </c>
      <c r="B116" s="428" t="s">
        <v>499</v>
      </c>
      <c r="C116" s="221">
        <f t="shared" si="19"/>
        <v>2.896</v>
      </c>
      <c r="D116" s="275">
        <f t="shared" si="19"/>
        <v>2.896</v>
      </c>
      <c r="E116" s="275"/>
      <c r="F116" s="309"/>
      <c r="G116" s="221">
        <f t="shared" si="23"/>
        <v>2.896</v>
      </c>
      <c r="H116" s="275">
        <v>2.896</v>
      </c>
      <c r="I116" s="280"/>
      <c r="J116" s="365"/>
      <c r="K116" s="368"/>
      <c r="L116" s="366"/>
      <c r="M116" s="366"/>
      <c r="N116" s="365"/>
      <c r="O116" s="368"/>
      <c r="P116" s="366"/>
      <c r="Q116" s="366"/>
      <c r="R116" s="365"/>
      <c r="S116" s="371"/>
      <c r="T116" s="280"/>
      <c r="U116" s="280"/>
      <c r="V116" s="377"/>
    </row>
    <row r="117" spans="1:22" ht="12.75">
      <c r="A117" s="411">
        <v>110</v>
      </c>
      <c r="B117" s="428" t="s">
        <v>642</v>
      </c>
      <c r="C117" s="221">
        <f t="shared" si="19"/>
        <v>1.1</v>
      </c>
      <c r="D117" s="275">
        <f t="shared" si="19"/>
        <v>1.1</v>
      </c>
      <c r="E117" s="275"/>
      <c r="F117" s="309"/>
      <c r="G117" s="221">
        <f t="shared" si="23"/>
        <v>1.1</v>
      </c>
      <c r="H117" s="275">
        <v>1.1</v>
      </c>
      <c r="I117" s="280"/>
      <c r="J117" s="365"/>
      <c r="K117" s="368"/>
      <c r="L117" s="366"/>
      <c r="M117" s="366"/>
      <c r="N117" s="365"/>
      <c r="O117" s="368"/>
      <c r="P117" s="366"/>
      <c r="Q117" s="366"/>
      <c r="R117" s="365"/>
      <c r="S117" s="371"/>
      <c r="T117" s="280"/>
      <c r="U117" s="280"/>
      <c r="V117" s="377"/>
    </row>
    <row r="118" spans="1:22" ht="12.75">
      <c r="A118" s="411">
        <v>111</v>
      </c>
      <c r="B118" s="93" t="s">
        <v>583</v>
      </c>
      <c r="C118" s="371">
        <f t="shared" si="19"/>
        <v>528.337</v>
      </c>
      <c r="D118" s="280">
        <f t="shared" si="19"/>
        <v>528.337</v>
      </c>
      <c r="E118" s="280">
        <f t="shared" si="19"/>
        <v>366.118</v>
      </c>
      <c r="F118" s="312"/>
      <c r="G118" s="371">
        <f t="shared" si="23"/>
        <v>525.337</v>
      </c>
      <c r="H118" s="280">
        <v>525.337</v>
      </c>
      <c r="I118" s="280">
        <v>366.118</v>
      </c>
      <c r="J118" s="377"/>
      <c r="K118" s="368"/>
      <c r="L118" s="366"/>
      <c r="M118" s="366"/>
      <c r="N118" s="365"/>
      <c r="O118" s="368"/>
      <c r="P118" s="366"/>
      <c r="Q118" s="366"/>
      <c r="R118" s="365"/>
      <c r="S118" s="371">
        <f>T118+V118</f>
        <v>3</v>
      </c>
      <c r="T118" s="280">
        <v>3</v>
      </c>
      <c r="U118" s="280"/>
      <c r="V118" s="377"/>
    </row>
    <row r="119" spans="1:22" ht="12.75">
      <c r="A119" s="411">
        <f t="shared" si="18"/>
        <v>112</v>
      </c>
      <c r="B119" s="414" t="s">
        <v>124</v>
      </c>
      <c r="C119" s="371">
        <f t="shared" si="19"/>
        <v>10</v>
      </c>
      <c r="D119" s="280">
        <f t="shared" si="19"/>
        <v>10</v>
      </c>
      <c r="E119" s="280"/>
      <c r="F119" s="312"/>
      <c r="G119" s="371">
        <f t="shared" si="23"/>
        <v>10</v>
      </c>
      <c r="H119" s="280">
        <v>10</v>
      </c>
      <c r="I119" s="280"/>
      <c r="J119" s="377"/>
      <c r="K119" s="368"/>
      <c r="L119" s="366"/>
      <c r="M119" s="366"/>
      <c r="N119" s="365"/>
      <c r="O119" s="368"/>
      <c r="P119" s="366"/>
      <c r="Q119" s="366"/>
      <c r="R119" s="365"/>
      <c r="S119" s="371"/>
      <c r="T119" s="280"/>
      <c r="U119" s="280"/>
      <c r="V119" s="377"/>
    </row>
    <row r="120" spans="1:22" ht="25.5">
      <c r="A120" s="411">
        <v>113</v>
      </c>
      <c r="B120" s="92" t="s">
        <v>213</v>
      </c>
      <c r="C120" s="371">
        <f t="shared" si="19"/>
        <v>38.649</v>
      </c>
      <c r="D120" s="280">
        <f t="shared" si="19"/>
        <v>38.649</v>
      </c>
      <c r="E120" s="280">
        <f t="shared" si="19"/>
        <v>16.354</v>
      </c>
      <c r="F120" s="312"/>
      <c r="G120" s="371">
        <f t="shared" si="23"/>
        <v>25.149</v>
      </c>
      <c r="H120" s="280">
        <v>25.149</v>
      </c>
      <c r="I120" s="280">
        <v>16.354</v>
      </c>
      <c r="J120" s="377"/>
      <c r="K120" s="368"/>
      <c r="L120" s="366"/>
      <c r="M120" s="366"/>
      <c r="N120" s="365"/>
      <c r="O120" s="368"/>
      <c r="P120" s="366"/>
      <c r="Q120" s="366"/>
      <c r="R120" s="365"/>
      <c r="S120" s="371">
        <f>T120+V120</f>
        <v>13.5</v>
      </c>
      <c r="T120" s="280">
        <v>13.5</v>
      </c>
      <c r="U120" s="280"/>
      <c r="V120" s="377"/>
    </row>
    <row r="121" spans="1:22" ht="12.75">
      <c r="A121" s="411">
        <v>114</v>
      </c>
      <c r="B121" s="93" t="s">
        <v>127</v>
      </c>
      <c r="C121" s="371">
        <f t="shared" si="19"/>
        <v>43.02</v>
      </c>
      <c r="D121" s="280">
        <f t="shared" si="19"/>
        <v>43.02</v>
      </c>
      <c r="E121" s="280">
        <f t="shared" si="19"/>
        <v>18.1</v>
      </c>
      <c r="F121" s="312"/>
      <c r="G121" s="371">
        <f t="shared" si="23"/>
        <v>42.77</v>
      </c>
      <c r="H121" s="280">
        <v>42.77</v>
      </c>
      <c r="I121" s="280">
        <v>18.1</v>
      </c>
      <c r="J121" s="276"/>
      <c r="K121" s="368"/>
      <c r="L121" s="366"/>
      <c r="M121" s="366"/>
      <c r="N121" s="365"/>
      <c r="O121" s="368"/>
      <c r="P121" s="366"/>
      <c r="Q121" s="366"/>
      <c r="R121" s="365"/>
      <c r="S121" s="371">
        <f aca="true" t="shared" si="24" ref="S121:S129">T121+V121</f>
        <v>0.25</v>
      </c>
      <c r="T121" s="280">
        <v>0.25</v>
      </c>
      <c r="U121" s="275"/>
      <c r="V121" s="276"/>
    </row>
    <row r="122" spans="1:22" ht="12.75">
      <c r="A122" s="411">
        <f t="shared" si="18"/>
        <v>115</v>
      </c>
      <c r="B122" s="93" t="s">
        <v>128</v>
      </c>
      <c r="C122" s="371">
        <f t="shared" si="19"/>
        <v>24.224999999999998</v>
      </c>
      <c r="D122" s="280">
        <f t="shared" si="19"/>
        <v>24.224999999999998</v>
      </c>
      <c r="E122" s="280">
        <f t="shared" si="19"/>
        <v>16.425</v>
      </c>
      <c r="F122" s="312"/>
      <c r="G122" s="371">
        <f t="shared" si="23"/>
        <v>24.025</v>
      </c>
      <c r="H122" s="280">
        <v>24.025</v>
      </c>
      <c r="I122" s="280">
        <v>16.425</v>
      </c>
      <c r="J122" s="276"/>
      <c r="K122" s="368"/>
      <c r="L122" s="366"/>
      <c r="M122" s="366"/>
      <c r="N122" s="365"/>
      <c r="O122" s="368"/>
      <c r="P122" s="366"/>
      <c r="Q122" s="366"/>
      <c r="R122" s="365"/>
      <c r="S122" s="371">
        <f t="shared" si="24"/>
        <v>0.2</v>
      </c>
      <c r="T122" s="280">
        <v>0.2</v>
      </c>
      <c r="U122" s="275"/>
      <c r="V122" s="276"/>
    </row>
    <row r="123" spans="1:22" ht="12.75">
      <c r="A123" s="411">
        <f t="shared" si="18"/>
        <v>116</v>
      </c>
      <c r="B123" s="93" t="s">
        <v>129</v>
      </c>
      <c r="C123" s="371">
        <f t="shared" si="19"/>
        <v>46.696</v>
      </c>
      <c r="D123" s="280">
        <f t="shared" si="19"/>
        <v>46.696</v>
      </c>
      <c r="E123" s="280">
        <f t="shared" si="19"/>
        <v>29.738</v>
      </c>
      <c r="F123" s="312"/>
      <c r="G123" s="371">
        <f t="shared" si="23"/>
        <v>46.096</v>
      </c>
      <c r="H123" s="280">
        <v>46.096</v>
      </c>
      <c r="I123" s="280">
        <v>29.738</v>
      </c>
      <c r="J123" s="377"/>
      <c r="K123" s="368"/>
      <c r="L123" s="366"/>
      <c r="M123" s="366"/>
      <c r="N123" s="365"/>
      <c r="O123" s="368"/>
      <c r="P123" s="366"/>
      <c r="Q123" s="366"/>
      <c r="R123" s="365"/>
      <c r="S123" s="371">
        <f t="shared" si="24"/>
        <v>0.6</v>
      </c>
      <c r="T123" s="280">
        <v>0.6</v>
      </c>
      <c r="U123" s="275"/>
      <c r="V123" s="276"/>
    </row>
    <row r="124" spans="1:22" ht="12.75">
      <c r="A124" s="411">
        <f t="shared" si="18"/>
        <v>117</v>
      </c>
      <c r="B124" s="93" t="s">
        <v>130</v>
      </c>
      <c r="C124" s="371">
        <f t="shared" si="19"/>
        <v>16.9</v>
      </c>
      <c r="D124" s="280">
        <f t="shared" si="19"/>
        <v>16.9</v>
      </c>
      <c r="E124" s="280">
        <f t="shared" si="19"/>
        <v>12.3</v>
      </c>
      <c r="F124" s="312"/>
      <c r="G124" s="371">
        <f t="shared" si="23"/>
        <v>16.9</v>
      </c>
      <c r="H124" s="280">
        <v>16.9</v>
      </c>
      <c r="I124" s="280">
        <v>12.3</v>
      </c>
      <c r="J124" s="276"/>
      <c r="K124" s="368"/>
      <c r="L124" s="366"/>
      <c r="M124" s="366"/>
      <c r="N124" s="365"/>
      <c r="O124" s="368"/>
      <c r="P124" s="366"/>
      <c r="Q124" s="366"/>
      <c r="R124" s="365"/>
      <c r="S124" s="371"/>
      <c r="T124" s="280"/>
      <c r="U124" s="275"/>
      <c r="V124" s="276"/>
    </row>
    <row r="125" spans="1:22" ht="12.75">
      <c r="A125" s="411">
        <f t="shared" si="18"/>
        <v>118</v>
      </c>
      <c r="B125" s="93" t="s">
        <v>131</v>
      </c>
      <c r="C125" s="371">
        <f t="shared" si="19"/>
        <v>20.767</v>
      </c>
      <c r="D125" s="280">
        <f t="shared" si="19"/>
        <v>20.767</v>
      </c>
      <c r="E125" s="280">
        <f t="shared" si="19"/>
        <v>12.497</v>
      </c>
      <c r="F125" s="312"/>
      <c r="G125" s="371">
        <f t="shared" si="23"/>
        <v>17.675</v>
      </c>
      <c r="H125" s="280">
        <v>17.675</v>
      </c>
      <c r="I125" s="280">
        <v>11.67</v>
      </c>
      <c r="J125" s="276"/>
      <c r="K125" s="368"/>
      <c r="L125" s="366"/>
      <c r="M125" s="366"/>
      <c r="N125" s="365"/>
      <c r="O125" s="368"/>
      <c r="P125" s="366"/>
      <c r="Q125" s="366"/>
      <c r="R125" s="365"/>
      <c r="S125" s="371">
        <f t="shared" si="24"/>
        <v>3.092</v>
      </c>
      <c r="T125" s="280">
        <v>3.092</v>
      </c>
      <c r="U125" s="280">
        <v>0.827</v>
      </c>
      <c r="V125" s="276"/>
    </row>
    <row r="126" spans="1:22" ht="12.75">
      <c r="A126" s="411">
        <f t="shared" si="18"/>
        <v>119</v>
      </c>
      <c r="B126" s="93" t="s">
        <v>132</v>
      </c>
      <c r="C126" s="371">
        <f t="shared" si="19"/>
        <v>59.199999999999996</v>
      </c>
      <c r="D126" s="280">
        <f t="shared" si="19"/>
        <v>59.199999999999996</v>
      </c>
      <c r="E126" s="280">
        <f t="shared" si="19"/>
        <v>33.6</v>
      </c>
      <c r="F126" s="312"/>
      <c r="G126" s="371">
        <f t="shared" si="23"/>
        <v>58.9</v>
      </c>
      <c r="H126" s="280">
        <v>58.9</v>
      </c>
      <c r="I126" s="280">
        <v>33.6</v>
      </c>
      <c r="J126" s="276"/>
      <c r="K126" s="368"/>
      <c r="L126" s="366"/>
      <c r="M126" s="366"/>
      <c r="N126" s="365"/>
      <c r="O126" s="368"/>
      <c r="P126" s="366"/>
      <c r="Q126" s="366"/>
      <c r="R126" s="365"/>
      <c r="S126" s="371">
        <f t="shared" si="24"/>
        <v>0.3</v>
      </c>
      <c r="T126" s="280">
        <v>0.3</v>
      </c>
      <c r="U126" s="275"/>
      <c r="V126" s="276"/>
    </row>
    <row r="127" spans="1:22" ht="12.75">
      <c r="A127" s="411">
        <f t="shared" si="18"/>
        <v>120</v>
      </c>
      <c r="B127" s="93" t="s">
        <v>133</v>
      </c>
      <c r="C127" s="371">
        <f t="shared" si="19"/>
        <v>62.669</v>
      </c>
      <c r="D127" s="280">
        <f t="shared" si="19"/>
        <v>62.669</v>
      </c>
      <c r="E127" s="280">
        <f t="shared" si="19"/>
        <v>35.413</v>
      </c>
      <c r="F127" s="312"/>
      <c r="G127" s="371">
        <f t="shared" si="23"/>
        <v>62.669</v>
      </c>
      <c r="H127" s="280">
        <v>62.669</v>
      </c>
      <c r="I127" s="280">
        <v>35.413</v>
      </c>
      <c r="J127" s="276"/>
      <c r="K127" s="368"/>
      <c r="L127" s="366"/>
      <c r="M127" s="366"/>
      <c r="N127" s="365"/>
      <c r="O127" s="368"/>
      <c r="P127" s="366"/>
      <c r="Q127" s="366"/>
      <c r="R127" s="365"/>
      <c r="S127" s="371"/>
      <c r="T127" s="280"/>
      <c r="U127" s="275"/>
      <c r="V127" s="276"/>
    </row>
    <row r="128" spans="1:22" ht="12.75">
      <c r="A128" s="411">
        <f t="shared" si="18"/>
        <v>121</v>
      </c>
      <c r="B128" s="93" t="s">
        <v>134</v>
      </c>
      <c r="C128" s="371">
        <f t="shared" si="19"/>
        <v>1.161</v>
      </c>
      <c r="D128" s="280">
        <f t="shared" si="19"/>
        <v>1.161</v>
      </c>
      <c r="E128" s="280"/>
      <c r="F128" s="312"/>
      <c r="G128" s="371">
        <f t="shared" si="23"/>
        <v>1.161</v>
      </c>
      <c r="H128" s="280">
        <v>1.161</v>
      </c>
      <c r="I128" s="280"/>
      <c r="J128" s="276"/>
      <c r="K128" s="368"/>
      <c r="L128" s="366"/>
      <c r="M128" s="366"/>
      <c r="N128" s="365"/>
      <c r="O128" s="368"/>
      <c r="P128" s="366"/>
      <c r="Q128" s="366"/>
      <c r="R128" s="365"/>
      <c r="S128" s="371"/>
      <c r="T128" s="280"/>
      <c r="U128" s="275"/>
      <c r="V128" s="276"/>
    </row>
    <row r="129" spans="1:22" ht="12.75">
      <c r="A129" s="411">
        <f t="shared" si="18"/>
        <v>122</v>
      </c>
      <c r="B129" s="93" t="s">
        <v>192</v>
      </c>
      <c r="C129" s="371">
        <f t="shared" si="19"/>
        <v>55.088</v>
      </c>
      <c r="D129" s="280">
        <f t="shared" si="19"/>
        <v>55.088</v>
      </c>
      <c r="E129" s="280">
        <f t="shared" si="19"/>
        <v>24.879</v>
      </c>
      <c r="F129" s="312"/>
      <c r="G129" s="371">
        <f t="shared" si="23"/>
        <v>54.088</v>
      </c>
      <c r="H129" s="280">
        <v>54.088</v>
      </c>
      <c r="I129" s="280">
        <v>24.879</v>
      </c>
      <c r="J129" s="276"/>
      <c r="K129" s="368"/>
      <c r="L129" s="366"/>
      <c r="M129" s="366"/>
      <c r="N129" s="365"/>
      <c r="O129" s="368"/>
      <c r="P129" s="366"/>
      <c r="Q129" s="366"/>
      <c r="R129" s="365"/>
      <c r="S129" s="371">
        <f t="shared" si="24"/>
        <v>1</v>
      </c>
      <c r="T129" s="280">
        <v>1</v>
      </c>
      <c r="U129" s="275"/>
      <c r="V129" s="276"/>
    </row>
    <row r="130" spans="1:22" ht="12.75">
      <c r="A130" s="411">
        <f t="shared" si="18"/>
        <v>123</v>
      </c>
      <c r="B130" s="93" t="s">
        <v>136</v>
      </c>
      <c r="C130" s="371">
        <f t="shared" si="19"/>
        <v>0.231</v>
      </c>
      <c r="D130" s="280">
        <f t="shared" si="19"/>
        <v>0.231</v>
      </c>
      <c r="E130" s="280"/>
      <c r="F130" s="312"/>
      <c r="G130" s="375">
        <f t="shared" si="23"/>
        <v>0.231</v>
      </c>
      <c r="H130" s="280">
        <v>0.231</v>
      </c>
      <c r="I130" s="280"/>
      <c r="J130" s="276"/>
      <c r="K130" s="368"/>
      <c r="L130" s="366"/>
      <c r="M130" s="366"/>
      <c r="N130" s="365"/>
      <c r="O130" s="368"/>
      <c r="P130" s="366"/>
      <c r="Q130" s="366"/>
      <c r="R130" s="365"/>
      <c r="S130" s="371"/>
      <c r="T130" s="275"/>
      <c r="U130" s="275"/>
      <c r="V130" s="276"/>
    </row>
    <row r="131" spans="1:22" ht="12.75">
      <c r="A131" s="411">
        <f t="shared" si="18"/>
        <v>124</v>
      </c>
      <c r="B131" s="93" t="s">
        <v>584</v>
      </c>
      <c r="C131" s="371">
        <f t="shared" si="19"/>
        <v>0.29</v>
      </c>
      <c r="D131" s="280">
        <f t="shared" si="19"/>
        <v>0.29</v>
      </c>
      <c r="E131" s="280"/>
      <c r="F131" s="312"/>
      <c r="G131" s="375">
        <f>G132</f>
        <v>0.29</v>
      </c>
      <c r="H131" s="280">
        <f>H132</f>
        <v>0.29</v>
      </c>
      <c r="I131" s="280"/>
      <c r="J131" s="373"/>
      <c r="K131" s="382"/>
      <c r="L131" s="366"/>
      <c r="M131" s="366"/>
      <c r="N131" s="373"/>
      <c r="O131" s="382"/>
      <c r="P131" s="366"/>
      <c r="Q131" s="366"/>
      <c r="R131" s="373"/>
      <c r="S131" s="382"/>
      <c r="T131" s="366"/>
      <c r="U131" s="366"/>
      <c r="V131" s="373"/>
    </row>
    <row r="132" spans="1:22" ht="12.75">
      <c r="A132" s="411">
        <f t="shared" si="18"/>
        <v>125</v>
      </c>
      <c r="B132" s="93" t="s">
        <v>585</v>
      </c>
      <c r="C132" s="221">
        <f t="shared" si="19"/>
        <v>0.29</v>
      </c>
      <c r="D132" s="275">
        <f t="shared" si="19"/>
        <v>0.29</v>
      </c>
      <c r="E132" s="280"/>
      <c r="F132" s="312"/>
      <c r="G132" s="382">
        <f t="shared" si="23"/>
        <v>0.29</v>
      </c>
      <c r="H132" s="275">
        <v>0.29</v>
      </c>
      <c r="I132" s="280"/>
      <c r="J132" s="373"/>
      <c r="K132" s="382"/>
      <c r="L132" s="366"/>
      <c r="M132" s="366"/>
      <c r="N132" s="373"/>
      <c r="O132" s="382"/>
      <c r="P132" s="366"/>
      <c r="Q132" s="366"/>
      <c r="R132" s="373"/>
      <c r="S132" s="375"/>
      <c r="T132" s="280"/>
      <c r="U132" s="280"/>
      <c r="V132" s="376"/>
    </row>
    <row r="133" spans="1:22" ht="12.75">
      <c r="A133" s="411">
        <f t="shared" si="18"/>
        <v>126</v>
      </c>
      <c r="B133" s="93" t="s">
        <v>553</v>
      </c>
      <c r="C133" s="371">
        <f t="shared" si="19"/>
        <v>18</v>
      </c>
      <c r="D133" s="280">
        <f t="shared" si="19"/>
        <v>18</v>
      </c>
      <c r="E133" s="280"/>
      <c r="F133" s="312"/>
      <c r="G133" s="375">
        <f>G134+G135</f>
        <v>18</v>
      </c>
      <c r="H133" s="280">
        <f>H134+H135</f>
        <v>18</v>
      </c>
      <c r="I133" s="366"/>
      <c r="J133" s="373"/>
      <c r="K133" s="382"/>
      <c r="L133" s="366"/>
      <c r="M133" s="366"/>
      <c r="N133" s="373"/>
      <c r="O133" s="382"/>
      <c r="P133" s="366"/>
      <c r="Q133" s="366"/>
      <c r="R133" s="373"/>
      <c r="S133" s="382"/>
      <c r="T133" s="366"/>
      <c r="U133" s="366"/>
      <c r="V133" s="373"/>
    </row>
    <row r="134" spans="1:22" ht="12.75">
      <c r="A134" s="411">
        <f t="shared" si="18"/>
        <v>127</v>
      </c>
      <c r="B134" s="94" t="s">
        <v>586</v>
      </c>
      <c r="C134" s="221">
        <f t="shared" si="19"/>
        <v>15</v>
      </c>
      <c r="D134" s="275">
        <f t="shared" si="19"/>
        <v>15</v>
      </c>
      <c r="E134" s="280"/>
      <c r="F134" s="312"/>
      <c r="G134" s="368">
        <f t="shared" si="23"/>
        <v>15</v>
      </c>
      <c r="H134" s="275">
        <v>15</v>
      </c>
      <c r="I134" s="280"/>
      <c r="J134" s="365"/>
      <c r="K134" s="368"/>
      <c r="L134" s="366"/>
      <c r="M134" s="366"/>
      <c r="N134" s="365"/>
      <c r="O134" s="368"/>
      <c r="P134" s="366"/>
      <c r="Q134" s="366"/>
      <c r="R134" s="365"/>
      <c r="S134" s="371"/>
      <c r="T134" s="280"/>
      <c r="U134" s="280"/>
      <c r="V134" s="377"/>
    </row>
    <row r="135" spans="1:22" ht="12.75">
      <c r="A135" s="411">
        <f t="shared" si="18"/>
        <v>128</v>
      </c>
      <c r="B135" s="429" t="s">
        <v>587</v>
      </c>
      <c r="C135" s="221">
        <f t="shared" si="19"/>
        <v>3</v>
      </c>
      <c r="D135" s="275">
        <f t="shared" si="19"/>
        <v>3</v>
      </c>
      <c r="E135" s="280"/>
      <c r="F135" s="312"/>
      <c r="G135" s="368">
        <f t="shared" si="23"/>
        <v>3</v>
      </c>
      <c r="H135" s="275">
        <v>3</v>
      </c>
      <c r="I135" s="280"/>
      <c r="J135" s="365"/>
      <c r="K135" s="368"/>
      <c r="L135" s="366"/>
      <c r="M135" s="366"/>
      <c r="N135" s="365"/>
      <c r="O135" s="368"/>
      <c r="P135" s="366"/>
      <c r="Q135" s="366"/>
      <c r="R135" s="365"/>
      <c r="S135" s="371"/>
      <c r="T135" s="280"/>
      <c r="U135" s="280"/>
      <c r="V135" s="377"/>
    </row>
    <row r="136" spans="1:22" ht="12.75">
      <c r="A136" s="411">
        <v>129</v>
      </c>
      <c r="B136" s="93" t="s">
        <v>524</v>
      </c>
      <c r="C136" s="371">
        <f>G136+K136+O136+S136</f>
        <v>29.174999999999997</v>
      </c>
      <c r="D136" s="280">
        <f>H136+L136+P136+T136</f>
        <v>29.174999999999997</v>
      </c>
      <c r="E136" s="280">
        <f t="shared" si="19"/>
        <v>15.62</v>
      </c>
      <c r="F136" s="312"/>
      <c r="G136" s="371">
        <f>+H136</f>
        <v>28.775</v>
      </c>
      <c r="H136" s="280">
        <v>28.775</v>
      </c>
      <c r="I136" s="280">
        <v>15.62</v>
      </c>
      <c r="J136" s="365"/>
      <c r="K136" s="368"/>
      <c r="L136" s="366"/>
      <c r="M136" s="366"/>
      <c r="N136" s="365"/>
      <c r="O136" s="368"/>
      <c r="P136" s="366"/>
      <c r="Q136" s="366"/>
      <c r="R136" s="365"/>
      <c r="S136" s="371">
        <f>T136+V136</f>
        <v>0.4</v>
      </c>
      <c r="T136" s="280">
        <v>0.4</v>
      </c>
      <c r="U136" s="280"/>
      <c r="V136" s="377"/>
    </row>
    <row r="137" spans="1:22" ht="13.5" thickBot="1">
      <c r="A137" s="416">
        <v>130</v>
      </c>
      <c r="B137" s="417" t="s">
        <v>570</v>
      </c>
      <c r="C137" s="310">
        <f>G137+K137+O137+S137</f>
        <v>23.027</v>
      </c>
      <c r="D137" s="390">
        <f>H137+L137+P137+T137</f>
        <v>23.027</v>
      </c>
      <c r="E137" s="390">
        <f>I137+M137+Q137+U137</f>
        <v>15.535</v>
      </c>
      <c r="F137" s="391"/>
      <c r="G137" s="392">
        <f>+H137</f>
        <v>23.027</v>
      </c>
      <c r="H137" s="393">
        <v>23.027</v>
      </c>
      <c r="I137" s="393">
        <v>15.535</v>
      </c>
      <c r="J137" s="421"/>
      <c r="K137" s="430"/>
      <c r="L137" s="431"/>
      <c r="M137" s="431"/>
      <c r="N137" s="432"/>
      <c r="O137" s="430"/>
      <c r="P137" s="431"/>
      <c r="Q137" s="431"/>
      <c r="R137" s="432"/>
      <c r="S137" s="310"/>
      <c r="T137" s="390"/>
      <c r="U137" s="390"/>
      <c r="V137" s="433"/>
    </row>
    <row r="138" spans="1:22" ht="56.25" customHeight="1" thickBot="1">
      <c r="A138" s="397">
        <v>131</v>
      </c>
      <c r="B138" s="434" t="s">
        <v>588</v>
      </c>
      <c r="C138" s="344">
        <f t="shared" si="19"/>
        <v>4132.6410000000005</v>
      </c>
      <c r="D138" s="334">
        <f t="shared" si="19"/>
        <v>4103.969</v>
      </c>
      <c r="E138" s="334">
        <f t="shared" si="19"/>
        <v>545.1980000000001</v>
      </c>
      <c r="F138" s="337">
        <f t="shared" si="19"/>
        <v>28.672</v>
      </c>
      <c r="G138" s="344">
        <f aca="true" t="shared" si="25" ref="G138:M138">G139+SUM(G155:G166)+G168+G171</f>
        <v>2963.247</v>
      </c>
      <c r="H138" s="343">
        <f>H139+SUM(H155:H166)+H168+H171</f>
        <v>2934.575</v>
      </c>
      <c r="I138" s="334">
        <f>I139+SUM(I155:I166)+I168+I171</f>
        <v>222.757</v>
      </c>
      <c r="J138" s="335">
        <f t="shared" si="25"/>
        <v>28.672</v>
      </c>
      <c r="K138" s="332">
        <f>K139+SUM(K156:K166)+K171</f>
        <v>993.7</v>
      </c>
      <c r="L138" s="334">
        <f>L139+SUM(L156:L166)+L171</f>
        <v>993.7</v>
      </c>
      <c r="M138" s="334">
        <f t="shared" si="25"/>
        <v>234.86200000000002</v>
      </c>
      <c r="N138" s="335"/>
      <c r="O138" s="344"/>
      <c r="P138" s="334"/>
      <c r="Q138" s="334"/>
      <c r="R138" s="335"/>
      <c r="S138" s="344">
        <f>S139+SUM(S155:S166)+S168+S171</f>
        <v>175.69400000000002</v>
      </c>
      <c r="T138" s="334">
        <f>T155+T171</f>
        <v>175.69400000000002</v>
      </c>
      <c r="U138" s="334">
        <f>U155+U171</f>
        <v>87.57900000000001</v>
      </c>
      <c r="V138" s="335"/>
    </row>
    <row r="139" spans="1:22" ht="12.75">
      <c r="A139" s="402">
        <f t="shared" si="18"/>
        <v>132</v>
      </c>
      <c r="B139" s="362" t="s">
        <v>538</v>
      </c>
      <c r="C139" s="353">
        <f t="shared" si="19"/>
        <v>3063.8559999999998</v>
      </c>
      <c r="D139" s="351">
        <f t="shared" si="19"/>
        <v>3035.1839999999997</v>
      </c>
      <c r="E139" s="351"/>
      <c r="F139" s="354">
        <f t="shared" si="19"/>
        <v>28.672</v>
      </c>
      <c r="G139" s="351">
        <f>SUM(G140:G154)</f>
        <v>2599.656</v>
      </c>
      <c r="H139" s="351">
        <f>SUM(H140:H154)</f>
        <v>2570.984</v>
      </c>
      <c r="I139" s="351"/>
      <c r="J139" s="357">
        <f>SUM(J140:J149)</f>
        <v>28.672</v>
      </c>
      <c r="K139" s="358">
        <f>SUM(K140:K149)+K150</f>
        <v>464.2</v>
      </c>
      <c r="L139" s="351">
        <f>SUM(L140:L149)+L150</f>
        <v>464.2</v>
      </c>
      <c r="M139" s="351"/>
      <c r="N139" s="410"/>
      <c r="O139" s="427"/>
      <c r="P139" s="409"/>
      <c r="Q139" s="409"/>
      <c r="R139" s="410"/>
      <c r="S139" s="427"/>
      <c r="T139" s="409"/>
      <c r="U139" s="409"/>
      <c r="V139" s="410"/>
    </row>
    <row r="140" spans="1:22" ht="12.75">
      <c r="A140" s="411">
        <f t="shared" si="18"/>
        <v>133</v>
      </c>
      <c r="B140" s="94" t="s">
        <v>589</v>
      </c>
      <c r="C140" s="221">
        <f t="shared" si="19"/>
        <v>1850</v>
      </c>
      <c r="D140" s="366">
        <f t="shared" si="19"/>
        <v>1850</v>
      </c>
      <c r="E140" s="280"/>
      <c r="F140" s="377"/>
      <c r="G140" s="379">
        <f t="shared" si="23"/>
        <v>1850</v>
      </c>
      <c r="H140" s="366">
        <v>1850</v>
      </c>
      <c r="I140" s="366"/>
      <c r="J140" s="367"/>
      <c r="K140" s="368"/>
      <c r="L140" s="366"/>
      <c r="M140" s="366"/>
      <c r="N140" s="365"/>
      <c r="O140" s="368"/>
      <c r="P140" s="366"/>
      <c r="Q140" s="366"/>
      <c r="R140" s="365"/>
      <c r="S140" s="368"/>
      <c r="T140" s="366"/>
      <c r="U140" s="366"/>
      <c r="V140" s="365"/>
    </row>
    <row r="141" spans="1:22" ht="12.75">
      <c r="A141" s="411">
        <f t="shared" si="18"/>
        <v>134</v>
      </c>
      <c r="B141" s="94" t="s">
        <v>590</v>
      </c>
      <c r="C141" s="221">
        <f t="shared" si="19"/>
        <v>16</v>
      </c>
      <c r="D141" s="366">
        <f t="shared" si="19"/>
        <v>16</v>
      </c>
      <c r="E141" s="280"/>
      <c r="F141" s="377"/>
      <c r="G141" s="379">
        <f t="shared" si="23"/>
        <v>16</v>
      </c>
      <c r="H141" s="366">
        <v>16</v>
      </c>
      <c r="I141" s="366"/>
      <c r="J141" s="367"/>
      <c r="K141" s="368"/>
      <c r="L141" s="366"/>
      <c r="M141" s="366"/>
      <c r="N141" s="365"/>
      <c r="O141" s="368"/>
      <c r="P141" s="366"/>
      <c r="Q141" s="366"/>
      <c r="R141" s="365"/>
      <c r="S141" s="368"/>
      <c r="T141" s="366"/>
      <c r="U141" s="366"/>
      <c r="V141" s="365"/>
    </row>
    <row r="142" spans="1:22" ht="12.75">
      <c r="A142" s="411">
        <f t="shared" si="18"/>
        <v>135</v>
      </c>
      <c r="B142" s="94" t="s">
        <v>591</v>
      </c>
      <c r="C142" s="221">
        <f t="shared" si="19"/>
        <v>55</v>
      </c>
      <c r="D142" s="366">
        <f t="shared" si="19"/>
        <v>55</v>
      </c>
      <c r="E142" s="280"/>
      <c r="F142" s="377"/>
      <c r="G142" s="379">
        <f t="shared" si="23"/>
        <v>55</v>
      </c>
      <c r="H142" s="366">
        <v>55</v>
      </c>
      <c r="I142" s="366"/>
      <c r="J142" s="367"/>
      <c r="K142" s="368"/>
      <c r="L142" s="366"/>
      <c r="M142" s="366"/>
      <c r="N142" s="365"/>
      <c r="O142" s="368"/>
      <c r="P142" s="366"/>
      <c r="Q142" s="366"/>
      <c r="R142" s="365"/>
      <c r="S142" s="368"/>
      <c r="T142" s="366"/>
      <c r="U142" s="366"/>
      <c r="V142" s="365"/>
    </row>
    <row r="143" spans="1:22" ht="12.75">
      <c r="A143" s="411">
        <v>136</v>
      </c>
      <c r="B143" s="94" t="s">
        <v>592</v>
      </c>
      <c r="C143" s="221">
        <f t="shared" si="19"/>
        <v>3.539</v>
      </c>
      <c r="D143" s="366">
        <f t="shared" si="19"/>
        <v>3.539</v>
      </c>
      <c r="E143" s="280"/>
      <c r="F143" s="377"/>
      <c r="G143" s="379">
        <f t="shared" si="23"/>
        <v>3.539</v>
      </c>
      <c r="H143" s="364">
        <v>3.539</v>
      </c>
      <c r="I143" s="366"/>
      <c r="J143" s="367"/>
      <c r="K143" s="368"/>
      <c r="L143" s="366"/>
      <c r="M143" s="366"/>
      <c r="N143" s="365"/>
      <c r="O143" s="368"/>
      <c r="P143" s="366"/>
      <c r="Q143" s="366"/>
      <c r="R143" s="365"/>
      <c r="S143" s="368"/>
      <c r="T143" s="366"/>
      <c r="U143" s="366"/>
      <c r="V143" s="365"/>
    </row>
    <row r="144" spans="1:22" ht="12.75">
      <c r="A144" s="411">
        <v>137</v>
      </c>
      <c r="B144" s="413" t="s">
        <v>593</v>
      </c>
      <c r="C144" s="221">
        <f t="shared" si="19"/>
        <v>260</v>
      </c>
      <c r="D144" s="366">
        <f t="shared" si="19"/>
        <v>260</v>
      </c>
      <c r="E144" s="280"/>
      <c r="F144" s="377"/>
      <c r="G144" s="379">
        <f t="shared" si="23"/>
        <v>260</v>
      </c>
      <c r="H144" s="366">
        <v>260</v>
      </c>
      <c r="I144" s="366"/>
      <c r="J144" s="367"/>
      <c r="K144" s="368"/>
      <c r="L144" s="366"/>
      <c r="M144" s="366"/>
      <c r="N144" s="365"/>
      <c r="O144" s="368"/>
      <c r="P144" s="366"/>
      <c r="Q144" s="366"/>
      <c r="R144" s="365"/>
      <c r="S144" s="368"/>
      <c r="T144" s="366"/>
      <c r="U144" s="366"/>
      <c r="V144" s="365"/>
    </row>
    <row r="145" spans="1:22" ht="12.75">
      <c r="A145" s="411">
        <f t="shared" si="18"/>
        <v>138</v>
      </c>
      <c r="B145" s="94" t="s">
        <v>594</v>
      </c>
      <c r="C145" s="221">
        <f t="shared" si="19"/>
        <v>320.3</v>
      </c>
      <c r="D145" s="366">
        <f t="shared" si="19"/>
        <v>320.3</v>
      </c>
      <c r="E145" s="280"/>
      <c r="F145" s="377"/>
      <c r="G145" s="379"/>
      <c r="H145" s="366"/>
      <c r="I145" s="366"/>
      <c r="J145" s="367"/>
      <c r="K145" s="368">
        <f>L145+N145</f>
        <v>320.3</v>
      </c>
      <c r="L145" s="366">
        <v>320.3</v>
      </c>
      <c r="M145" s="366"/>
      <c r="N145" s="365"/>
      <c r="O145" s="368"/>
      <c r="P145" s="366"/>
      <c r="Q145" s="366"/>
      <c r="R145" s="365"/>
      <c r="S145" s="368"/>
      <c r="T145" s="366"/>
      <c r="U145" s="366"/>
      <c r="V145" s="365"/>
    </row>
    <row r="146" spans="1:22" ht="12.75">
      <c r="A146" s="411">
        <f>+A145+1</f>
        <v>139</v>
      </c>
      <c r="B146" s="94" t="s">
        <v>595</v>
      </c>
      <c r="C146" s="221">
        <f t="shared" si="19"/>
        <v>140.2</v>
      </c>
      <c r="D146" s="366">
        <f t="shared" si="19"/>
        <v>140.2</v>
      </c>
      <c r="E146" s="280"/>
      <c r="F146" s="377"/>
      <c r="G146" s="379"/>
      <c r="H146" s="366"/>
      <c r="I146" s="366"/>
      <c r="J146" s="367"/>
      <c r="K146" s="368">
        <f>L146+N146</f>
        <v>140.2</v>
      </c>
      <c r="L146" s="366">
        <v>140.2</v>
      </c>
      <c r="M146" s="366"/>
      <c r="N146" s="365"/>
      <c r="O146" s="368"/>
      <c r="P146" s="366"/>
      <c r="Q146" s="366"/>
      <c r="R146" s="365"/>
      <c r="S146" s="368"/>
      <c r="T146" s="366"/>
      <c r="U146" s="366"/>
      <c r="V146" s="365"/>
    </row>
    <row r="147" spans="1:22" ht="12.75">
      <c r="A147" s="411">
        <f>+A146+1</f>
        <v>140</v>
      </c>
      <c r="B147" s="94" t="s">
        <v>596</v>
      </c>
      <c r="C147" s="221">
        <f t="shared" si="19"/>
        <v>340</v>
      </c>
      <c r="D147" s="366">
        <f t="shared" si="19"/>
        <v>340</v>
      </c>
      <c r="E147" s="280"/>
      <c r="F147" s="377"/>
      <c r="G147" s="379">
        <f t="shared" si="23"/>
        <v>340</v>
      </c>
      <c r="H147" s="366">
        <v>340</v>
      </c>
      <c r="I147" s="366"/>
      <c r="J147" s="367"/>
      <c r="K147" s="368"/>
      <c r="L147" s="366"/>
      <c r="M147" s="366"/>
      <c r="N147" s="365"/>
      <c r="O147" s="368"/>
      <c r="P147" s="366"/>
      <c r="Q147" s="366"/>
      <c r="R147" s="365"/>
      <c r="S147" s="368"/>
      <c r="T147" s="366"/>
      <c r="U147" s="366"/>
      <c r="V147" s="365"/>
    </row>
    <row r="148" spans="1:22" s="448" customFormat="1" ht="24" customHeight="1">
      <c r="A148" s="435">
        <v>141</v>
      </c>
      <c r="B148" s="436" t="s">
        <v>628</v>
      </c>
      <c r="C148" s="437">
        <f t="shared" si="19"/>
        <v>5.445</v>
      </c>
      <c r="D148" s="438">
        <f>H148+L148+P148+T148</f>
        <v>5.445</v>
      </c>
      <c r="E148" s="439"/>
      <c r="F148" s="440"/>
      <c r="G148" s="441">
        <f t="shared" si="23"/>
        <v>5.445</v>
      </c>
      <c r="H148" s="442">
        <v>5.445</v>
      </c>
      <c r="I148" s="443"/>
      <c r="J148" s="444"/>
      <c r="K148" s="445"/>
      <c r="L148" s="443"/>
      <c r="M148" s="443"/>
      <c r="N148" s="446"/>
      <c r="O148" s="445"/>
      <c r="P148" s="443"/>
      <c r="Q148" s="443"/>
      <c r="R148" s="446"/>
      <c r="S148" s="447"/>
      <c r="T148" s="443"/>
      <c r="U148" s="443"/>
      <c r="V148" s="446"/>
    </row>
    <row r="149" spans="1:22" ht="12.75">
      <c r="A149" s="411">
        <f>+A148+1</f>
        <v>142</v>
      </c>
      <c r="B149" s="94" t="s">
        <v>597</v>
      </c>
      <c r="C149" s="221">
        <f t="shared" si="19"/>
        <v>28.672</v>
      </c>
      <c r="D149" s="438"/>
      <c r="E149" s="280"/>
      <c r="F149" s="276">
        <f t="shared" si="19"/>
        <v>28.672</v>
      </c>
      <c r="G149" s="441">
        <f t="shared" si="23"/>
        <v>28.672</v>
      </c>
      <c r="H149" s="366"/>
      <c r="I149" s="366"/>
      <c r="J149" s="367">
        <v>28.672</v>
      </c>
      <c r="K149" s="368"/>
      <c r="L149" s="366"/>
      <c r="M149" s="366"/>
      <c r="N149" s="365"/>
      <c r="O149" s="368"/>
      <c r="P149" s="366"/>
      <c r="Q149" s="366"/>
      <c r="R149" s="365"/>
      <c r="S149" s="368"/>
      <c r="T149" s="366"/>
      <c r="U149" s="366"/>
      <c r="V149" s="365"/>
    </row>
    <row r="150" spans="1:22" ht="24.75" customHeight="1">
      <c r="A150" s="411">
        <v>143</v>
      </c>
      <c r="B150" s="449" t="s">
        <v>626</v>
      </c>
      <c r="C150" s="221">
        <f t="shared" si="19"/>
        <v>3.7</v>
      </c>
      <c r="D150" s="438">
        <f>H150+L150+P150+T150</f>
        <v>3.7</v>
      </c>
      <c r="E150" s="280"/>
      <c r="F150" s="276"/>
      <c r="G150" s="441"/>
      <c r="H150" s="366"/>
      <c r="I150" s="366"/>
      <c r="J150" s="367"/>
      <c r="K150" s="368">
        <f>L150+N150</f>
        <v>3.7</v>
      </c>
      <c r="L150" s="366">
        <v>3.7</v>
      </c>
      <c r="M150" s="366"/>
      <c r="N150" s="365"/>
      <c r="O150" s="368"/>
      <c r="P150" s="366"/>
      <c r="Q150" s="366"/>
      <c r="R150" s="365"/>
      <c r="S150" s="368"/>
      <c r="T150" s="366"/>
      <c r="U150" s="366"/>
      <c r="V150" s="365"/>
    </row>
    <row r="151" spans="1:22" ht="24.75" customHeight="1">
      <c r="A151" s="411">
        <v>144</v>
      </c>
      <c r="B151" s="449" t="s">
        <v>633</v>
      </c>
      <c r="C151" s="221">
        <f t="shared" si="19"/>
        <v>20</v>
      </c>
      <c r="D151" s="438">
        <f>H151+L151+P151+T151</f>
        <v>20</v>
      </c>
      <c r="E151" s="280"/>
      <c r="F151" s="276"/>
      <c r="G151" s="441">
        <f t="shared" si="23"/>
        <v>20</v>
      </c>
      <c r="H151" s="366">
        <v>20</v>
      </c>
      <c r="I151" s="366"/>
      <c r="J151" s="367"/>
      <c r="K151" s="368"/>
      <c r="L151" s="366"/>
      <c r="M151" s="366"/>
      <c r="N151" s="365"/>
      <c r="O151" s="368"/>
      <c r="P151" s="366"/>
      <c r="Q151" s="366"/>
      <c r="R151" s="365"/>
      <c r="S151" s="368"/>
      <c r="T151" s="366"/>
      <c r="U151" s="366"/>
      <c r="V151" s="365"/>
    </row>
    <row r="152" spans="1:22" ht="24.75" customHeight="1">
      <c r="A152" s="411">
        <v>145</v>
      </c>
      <c r="B152" s="449" t="s">
        <v>629</v>
      </c>
      <c r="C152" s="221">
        <f t="shared" si="19"/>
        <v>15</v>
      </c>
      <c r="D152" s="438">
        <f>H152+L152+P152+T152</f>
        <v>15</v>
      </c>
      <c r="E152" s="280"/>
      <c r="F152" s="276"/>
      <c r="G152" s="441">
        <f t="shared" si="23"/>
        <v>15</v>
      </c>
      <c r="H152" s="366">
        <v>15</v>
      </c>
      <c r="I152" s="366"/>
      <c r="J152" s="367"/>
      <c r="K152" s="368"/>
      <c r="L152" s="366"/>
      <c r="M152" s="366"/>
      <c r="N152" s="365"/>
      <c r="O152" s="368"/>
      <c r="P152" s="366"/>
      <c r="Q152" s="366"/>
      <c r="R152" s="365"/>
      <c r="S152" s="368"/>
      <c r="T152" s="366"/>
      <c r="U152" s="366"/>
      <c r="V152" s="365"/>
    </row>
    <row r="153" spans="1:22" ht="12.75" customHeight="1">
      <c r="A153" s="411">
        <v>146</v>
      </c>
      <c r="B153" s="449" t="s">
        <v>634</v>
      </c>
      <c r="C153" s="221">
        <f t="shared" si="19"/>
        <v>5</v>
      </c>
      <c r="D153" s="438">
        <f>H153+L153+P153+T153</f>
        <v>5</v>
      </c>
      <c r="E153" s="280"/>
      <c r="F153" s="276"/>
      <c r="G153" s="441">
        <f t="shared" si="23"/>
        <v>5</v>
      </c>
      <c r="H153" s="366">
        <v>5</v>
      </c>
      <c r="I153" s="366"/>
      <c r="J153" s="367"/>
      <c r="K153" s="368"/>
      <c r="L153" s="366"/>
      <c r="M153" s="366"/>
      <c r="N153" s="365"/>
      <c r="O153" s="368"/>
      <c r="P153" s="366"/>
      <c r="Q153" s="366"/>
      <c r="R153" s="365"/>
      <c r="S153" s="368"/>
      <c r="T153" s="366"/>
      <c r="U153" s="366"/>
      <c r="V153" s="365"/>
    </row>
    <row r="154" spans="1:22" ht="12.75" customHeight="1">
      <c r="A154" s="411">
        <v>147</v>
      </c>
      <c r="B154" s="449" t="s">
        <v>627</v>
      </c>
      <c r="C154" s="221">
        <f t="shared" si="19"/>
        <v>1</v>
      </c>
      <c r="D154" s="438">
        <f>H154+L154+P154+T154</f>
        <v>1</v>
      </c>
      <c r="E154" s="280"/>
      <c r="F154" s="276"/>
      <c r="G154" s="441">
        <f t="shared" si="23"/>
        <v>1</v>
      </c>
      <c r="H154" s="366">
        <v>1</v>
      </c>
      <c r="I154" s="366"/>
      <c r="J154" s="367"/>
      <c r="K154" s="368"/>
      <c r="L154" s="366"/>
      <c r="M154" s="366"/>
      <c r="N154" s="365"/>
      <c r="O154" s="368"/>
      <c r="P154" s="366"/>
      <c r="Q154" s="366"/>
      <c r="R154" s="365"/>
      <c r="S154" s="368"/>
      <c r="T154" s="366"/>
      <c r="U154" s="366"/>
      <c r="V154" s="365"/>
    </row>
    <row r="155" spans="1:22" ht="12.75">
      <c r="A155" s="411">
        <v>148</v>
      </c>
      <c r="B155" s="93" t="s">
        <v>191</v>
      </c>
      <c r="C155" s="371">
        <f t="shared" si="19"/>
        <v>370.333</v>
      </c>
      <c r="D155" s="280">
        <f t="shared" si="19"/>
        <v>370.333</v>
      </c>
      <c r="E155" s="280">
        <f t="shared" si="19"/>
        <v>244.07</v>
      </c>
      <c r="F155" s="377"/>
      <c r="G155" s="311">
        <f t="shared" si="23"/>
        <v>312.333</v>
      </c>
      <c r="H155" s="280">
        <v>312.333</v>
      </c>
      <c r="I155" s="280">
        <v>222.757</v>
      </c>
      <c r="J155" s="312"/>
      <c r="K155" s="371"/>
      <c r="L155" s="280"/>
      <c r="M155" s="280"/>
      <c r="N155" s="365"/>
      <c r="O155" s="368"/>
      <c r="P155" s="366"/>
      <c r="Q155" s="366"/>
      <c r="R155" s="365"/>
      <c r="S155" s="371">
        <f>T155+V155</f>
        <v>58</v>
      </c>
      <c r="T155" s="280">
        <v>58</v>
      </c>
      <c r="U155" s="280">
        <v>21.313</v>
      </c>
      <c r="V155" s="377"/>
    </row>
    <row r="156" spans="1:22" ht="12.75">
      <c r="A156" s="411">
        <f aca="true" t="shared" si="26" ref="A156:A206">+A155+1</f>
        <v>149</v>
      </c>
      <c r="B156" s="93" t="s">
        <v>127</v>
      </c>
      <c r="C156" s="371">
        <f t="shared" si="19"/>
        <v>29.964</v>
      </c>
      <c r="D156" s="280">
        <f t="shared" si="19"/>
        <v>29.964</v>
      </c>
      <c r="E156" s="280">
        <f t="shared" si="19"/>
        <v>7.1</v>
      </c>
      <c r="F156" s="377"/>
      <c r="G156" s="311"/>
      <c r="H156" s="275"/>
      <c r="I156" s="275"/>
      <c r="J156" s="309"/>
      <c r="K156" s="371">
        <f aca="true" t="shared" si="27" ref="K156:K167">L156+N156</f>
        <v>29.964</v>
      </c>
      <c r="L156" s="280">
        <v>29.964</v>
      </c>
      <c r="M156" s="280">
        <v>7.1</v>
      </c>
      <c r="N156" s="276"/>
      <c r="O156" s="368"/>
      <c r="P156" s="366"/>
      <c r="Q156" s="366"/>
      <c r="R156" s="365"/>
      <c r="S156" s="368"/>
      <c r="T156" s="366"/>
      <c r="U156" s="366"/>
      <c r="V156" s="365"/>
    </row>
    <row r="157" spans="1:22" ht="12.75">
      <c r="A157" s="411">
        <f t="shared" si="26"/>
        <v>150</v>
      </c>
      <c r="B157" s="93" t="s">
        <v>128</v>
      </c>
      <c r="C157" s="371">
        <f t="shared" si="19"/>
        <v>20.84</v>
      </c>
      <c r="D157" s="280">
        <f t="shared" si="19"/>
        <v>20.84</v>
      </c>
      <c r="E157" s="280">
        <f t="shared" si="19"/>
        <v>7.3</v>
      </c>
      <c r="F157" s="377"/>
      <c r="G157" s="311"/>
      <c r="H157" s="275"/>
      <c r="I157" s="275"/>
      <c r="J157" s="309"/>
      <c r="K157" s="371">
        <f t="shared" si="27"/>
        <v>20.84</v>
      </c>
      <c r="L157" s="280">
        <v>20.84</v>
      </c>
      <c r="M157" s="280">
        <v>7.3</v>
      </c>
      <c r="N157" s="276"/>
      <c r="O157" s="368"/>
      <c r="P157" s="366"/>
      <c r="Q157" s="366"/>
      <c r="R157" s="365"/>
      <c r="S157" s="368"/>
      <c r="T157" s="366"/>
      <c r="U157" s="366"/>
      <c r="V157" s="365"/>
    </row>
    <row r="158" spans="1:22" ht="12.75">
      <c r="A158" s="411">
        <f t="shared" si="26"/>
        <v>151</v>
      </c>
      <c r="B158" s="93" t="s">
        <v>129</v>
      </c>
      <c r="C158" s="371">
        <f t="shared" si="19"/>
        <v>23.572</v>
      </c>
      <c r="D158" s="280">
        <f t="shared" si="19"/>
        <v>23.572</v>
      </c>
      <c r="E158" s="280">
        <f t="shared" si="19"/>
        <v>7.5</v>
      </c>
      <c r="F158" s="377"/>
      <c r="G158" s="311"/>
      <c r="H158" s="275"/>
      <c r="I158" s="275"/>
      <c r="J158" s="309"/>
      <c r="K158" s="371">
        <f t="shared" si="27"/>
        <v>23.572</v>
      </c>
      <c r="L158" s="280">
        <v>23.572</v>
      </c>
      <c r="M158" s="280">
        <v>7.5</v>
      </c>
      <c r="N158" s="276"/>
      <c r="O158" s="368"/>
      <c r="P158" s="366"/>
      <c r="Q158" s="366"/>
      <c r="R158" s="365"/>
      <c r="S158" s="368"/>
      <c r="T158" s="366"/>
      <c r="U158" s="366"/>
      <c r="V158" s="365"/>
    </row>
    <row r="159" spans="1:22" ht="12.75">
      <c r="A159" s="411">
        <f t="shared" si="26"/>
        <v>152</v>
      </c>
      <c r="B159" s="93" t="s">
        <v>130</v>
      </c>
      <c r="C159" s="371">
        <f t="shared" si="19"/>
        <v>7.26</v>
      </c>
      <c r="D159" s="280">
        <f t="shared" si="19"/>
        <v>7.26</v>
      </c>
      <c r="E159" s="280">
        <f t="shared" si="19"/>
        <v>1.8</v>
      </c>
      <c r="F159" s="377"/>
      <c r="G159" s="311"/>
      <c r="H159" s="275"/>
      <c r="I159" s="275"/>
      <c r="J159" s="309"/>
      <c r="K159" s="371">
        <f t="shared" si="27"/>
        <v>7.26</v>
      </c>
      <c r="L159" s="280">
        <v>7.26</v>
      </c>
      <c r="M159" s="280">
        <v>1.8</v>
      </c>
      <c r="N159" s="276"/>
      <c r="O159" s="368"/>
      <c r="P159" s="366"/>
      <c r="Q159" s="366"/>
      <c r="R159" s="365"/>
      <c r="S159" s="368"/>
      <c r="T159" s="366"/>
      <c r="U159" s="366"/>
      <c r="V159" s="365"/>
    </row>
    <row r="160" spans="1:22" ht="12.75">
      <c r="A160" s="411">
        <f t="shared" si="26"/>
        <v>153</v>
      </c>
      <c r="B160" s="93" t="s">
        <v>131</v>
      </c>
      <c r="C160" s="371">
        <f t="shared" si="19"/>
        <v>13.376</v>
      </c>
      <c r="D160" s="280">
        <f t="shared" si="19"/>
        <v>13.376</v>
      </c>
      <c r="E160" s="280">
        <f t="shared" si="19"/>
        <v>5.6</v>
      </c>
      <c r="F160" s="377"/>
      <c r="G160" s="311"/>
      <c r="H160" s="275"/>
      <c r="I160" s="275"/>
      <c r="J160" s="309"/>
      <c r="K160" s="371">
        <f t="shared" si="27"/>
        <v>13.376</v>
      </c>
      <c r="L160" s="280">
        <v>13.376</v>
      </c>
      <c r="M160" s="280">
        <v>5.6</v>
      </c>
      <c r="N160" s="276"/>
      <c r="O160" s="368"/>
      <c r="P160" s="366"/>
      <c r="Q160" s="366"/>
      <c r="R160" s="365"/>
      <c r="S160" s="368"/>
      <c r="T160" s="366"/>
      <c r="U160" s="366"/>
      <c r="V160" s="365"/>
    </row>
    <row r="161" spans="1:22" ht="12.75">
      <c r="A161" s="411">
        <f t="shared" si="26"/>
        <v>154</v>
      </c>
      <c r="B161" s="93" t="s">
        <v>132</v>
      </c>
      <c r="C161" s="371">
        <f t="shared" si="19"/>
        <v>25.396</v>
      </c>
      <c r="D161" s="280">
        <f t="shared" si="19"/>
        <v>25.396</v>
      </c>
      <c r="E161" s="280">
        <f t="shared" si="19"/>
        <v>7.5</v>
      </c>
      <c r="F161" s="377"/>
      <c r="G161" s="311"/>
      <c r="H161" s="275"/>
      <c r="I161" s="275"/>
      <c r="J161" s="309"/>
      <c r="K161" s="371">
        <f t="shared" si="27"/>
        <v>25.396</v>
      </c>
      <c r="L161" s="280">
        <v>25.396</v>
      </c>
      <c r="M161" s="280">
        <v>7.5</v>
      </c>
      <c r="N161" s="276"/>
      <c r="O161" s="368"/>
      <c r="P161" s="366"/>
      <c r="Q161" s="366"/>
      <c r="R161" s="365"/>
      <c r="S161" s="368"/>
      <c r="T161" s="366"/>
      <c r="U161" s="366"/>
      <c r="V161" s="365"/>
    </row>
    <row r="162" spans="1:22" ht="12.75">
      <c r="A162" s="411">
        <f t="shared" si="26"/>
        <v>155</v>
      </c>
      <c r="B162" s="93" t="s">
        <v>133</v>
      </c>
      <c r="C162" s="371">
        <f t="shared" si="19"/>
        <v>26.308</v>
      </c>
      <c r="D162" s="280">
        <f t="shared" si="19"/>
        <v>26.308</v>
      </c>
      <c r="E162" s="280">
        <f t="shared" si="19"/>
        <v>7.5</v>
      </c>
      <c r="F162" s="377"/>
      <c r="G162" s="311"/>
      <c r="H162" s="275"/>
      <c r="I162" s="275"/>
      <c r="J162" s="309"/>
      <c r="K162" s="371">
        <f t="shared" si="27"/>
        <v>26.308</v>
      </c>
      <c r="L162" s="280">
        <v>26.308</v>
      </c>
      <c r="M162" s="280">
        <v>7.5</v>
      </c>
      <c r="N162" s="276"/>
      <c r="O162" s="368"/>
      <c r="P162" s="366"/>
      <c r="Q162" s="366"/>
      <c r="R162" s="365"/>
      <c r="S162" s="368"/>
      <c r="T162" s="366"/>
      <c r="U162" s="366"/>
      <c r="V162" s="365"/>
    </row>
    <row r="163" spans="1:22" ht="12.75">
      <c r="A163" s="411">
        <f t="shared" si="26"/>
        <v>156</v>
      </c>
      <c r="B163" s="93" t="s">
        <v>134</v>
      </c>
      <c r="C163" s="371">
        <f aca="true" t="shared" si="28" ref="C163:E172">G163+K163+O163+S163</f>
        <v>19.724</v>
      </c>
      <c r="D163" s="280">
        <f t="shared" si="28"/>
        <v>19.724</v>
      </c>
      <c r="E163" s="280">
        <f t="shared" si="28"/>
        <v>7.5</v>
      </c>
      <c r="F163" s="377"/>
      <c r="G163" s="311"/>
      <c r="H163" s="275"/>
      <c r="I163" s="275"/>
      <c r="J163" s="309"/>
      <c r="K163" s="371">
        <f t="shared" si="27"/>
        <v>19.724</v>
      </c>
      <c r="L163" s="280">
        <v>19.724</v>
      </c>
      <c r="M163" s="280">
        <v>7.5</v>
      </c>
      <c r="N163" s="276"/>
      <c r="O163" s="368"/>
      <c r="P163" s="366"/>
      <c r="Q163" s="366"/>
      <c r="R163" s="365"/>
      <c r="S163" s="368"/>
      <c r="T163" s="366"/>
      <c r="U163" s="366"/>
      <c r="V163" s="365"/>
    </row>
    <row r="164" spans="1:22" ht="12.75">
      <c r="A164" s="411">
        <f t="shared" si="26"/>
        <v>157</v>
      </c>
      <c r="B164" s="93" t="s">
        <v>192</v>
      </c>
      <c r="C164" s="371">
        <f t="shared" si="28"/>
        <v>37.598</v>
      </c>
      <c r="D164" s="280">
        <f t="shared" si="28"/>
        <v>37.598</v>
      </c>
      <c r="E164" s="280">
        <f t="shared" si="28"/>
        <v>7.5</v>
      </c>
      <c r="F164" s="377"/>
      <c r="G164" s="311">
        <f t="shared" si="23"/>
        <v>1.158</v>
      </c>
      <c r="H164" s="280">
        <v>1.158</v>
      </c>
      <c r="I164" s="275"/>
      <c r="J164" s="309"/>
      <c r="K164" s="371">
        <f t="shared" si="27"/>
        <v>36.44</v>
      </c>
      <c r="L164" s="280">
        <v>36.44</v>
      </c>
      <c r="M164" s="280">
        <v>7.5</v>
      </c>
      <c r="N164" s="276"/>
      <c r="O164" s="368"/>
      <c r="P164" s="366"/>
      <c r="Q164" s="366"/>
      <c r="R164" s="365"/>
      <c r="S164" s="368"/>
      <c r="T164" s="366"/>
      <c r="U164" s="366"/>
      <c r="V164" s="365"/>
    </row>
    <row r="165" spans="1:22" ht="12.75">
      <c r="A165" s="411">
        <f t="shared" si="26"/>
        <v>158</v>
      </c>
      <c r="B165" s="93" t="s">
        <v>136</v>
      </c>
      <c r="C165" s="371">
        <f t="shared" si="28"/>
        <v>91.72</v>
      </c>
      <c r="D165" s="280">
        <f t="shared" si="28"/>
        <v>91.72</v>
      </c>
      <c r="E165" s="280">
        <f t="shared" si="28"/>
        <v>16.1</v>
      </c>
      <c r="F165" s="377"/>
      <c r="G165" s="311"/>
      <c r="H165" s="275"/>
      <c r="I165" s="275"/>
      <c r="J165" s="309"/>
      <c r="K165" s="371">
        <f t="shared" si="27"/>
        <v>91.72</v>
      </c>
      <c r="L165" s="280">
        <v>91.72</v>
      </c>
      <c r="M165" s="280">
        <v>16.1</v>
      </c>
      <c r="N165" s="276"/>
      <c r="O165" s="368"/>
      <c r="P165" s="366"/>
      <c r="Q165" s="366"/>
      <c r="R165" s="365"/>
      <c r="S165" s="368"/>
      <c r="T165" s="366"/>
      <c r="U165" s="366"/>
      <c r="V165" s="365"/>
    </row>
    <row r="166" spans="1:22" ht="12.75">
      <c r="A166" s="411">
        <f t="shared" si="26"/>
        <v>159</v>
      </c>
      <c r="B166" s="414" t="s">
        <v>532</v>
      </c>
      <c r="C166" s="371">
        <f t="shared" si="28"/>
        <v>131.6</v>
      </c>
      <c r="D166" s="280">
        <f t="shared" si="28"/>
        <v>131.6</v>
      </c>
      <c r="E166" s="280">
        <f t="shared" si="28"/>
        <v>100.5</v>
      </c>
      <c r="F166" s="377"/>
      <c r="G166" s="380"/>
      <c r="H166" s="366"/>
      <c r="I166" s="366"/>
      <c r="J166" s="380"/>
      <c r="K166" s="375">
        <f t="shared" si="27"/>
        <v>131.6</v>
      </c>
      <c r="L166" s="280">
        <f>L167</f>
        <v>131.6</v>
      </c>
      <c r="M166" s="280">
        <f>M167</f>
        <v>100.5</v>
      </c>
      <c r="N166" s="373"/>
      <c r="O166" s="382"/>
      <c r="P166" s="366"/>
      <c r="Q166" s="366"/>
      <c r="R166" s="373"/>
      <c r="S166" s="382"/>
      <c r="T166" s="366"/>
      <c r="U166" s="366"/>
      <c r="V166" s="373"/>
    </row>
    <row r="167" spans="1:22" ht="12.75">
      <c r="A167" s="411">
        <f t="shared" si="26"/>
        <v>160</v>
      </c>
      <c r="B167" s="94" t="s">
        <v>598</v>
      </c>
      <c r="C167" s="221">
        <f t="shared" si="28"/>
        <v>131.6</v>
      </c>
      <c r="D167" s="275">
        <f t="shared" si="28"/>
        <v>131.6</v>
      </c>
      <c r="E167" s="275">
        <f t="shared" si="28"/>
        <v>100.5</v>
      </c>
      <c r="F167" s="377"/>
      <c r="G167" s="380"/>
      <c r="H167" s="280"/>
      <c r="I167" s="280"/>
      <c r="J167" s="372"/>
      <c r="K167" s="450">
        <f t="shared" si="27"/>
        <v>131.6</v>
      </c>
      <c r="L167" s="275">
        <v>131.6</v>
      </c>
      <c r="M167" s="275">
        <v>100.5</v>
      </c>
      <c r="N167" s="373"/>
      <c r="O167" s="382"/>
      <c r="P167" s="366"/>
      <c r="Q167" s="366"/>
      <c r="R167" s="373"/>
      <c r="S167" s="382"/>
      <c r="T167" s="366"/>
      <c r="U167" s="366"/>
      <c r="V167" s="373"/>
    </row>
    <row r="168" spans="1:22" ht="12.75">
      <c r="A168" s="411">
        <f t="shared" si="26"/>
        <v>161</v>
      </c>
      <c r="B168" s="93" t="s">
        <v>316</v>
      </c>
      <c r="C168" s="371">
        <f t="shared" si="28"/>
        <v>50.1</v>
      </c>
      <c r="D168" s="280">
        <f t="shared" si="28"/>
        <v>50.1</v>
      </c>
      <c r="E168" s="280"/>
      <c r="F168" s="377"/>
      <c r="G168" s="372">
        <f>G169+G170</f>
        <v>50.1</v>
      </c>
      <c r="H168" s="280">
        <f>H169+H170</f>
        <v>50.1</v>
      </c>
      <c r="I168" s="366"/>
      <c r="J168" s="380"/>
      <c r="K168" s="382"/>
      <c r="L168" s="366"/>
      <c r="M168" s="366"/>
      <c r="N168" s="373"/>
      <c r="O168" s="382"/>
      <c r="P168" s="366"/>
      <c r="Q168" s="366"/>
      <c r="R168" s="373"/>
      <c r="S168" s="382"/>
      <c r="T168" s="366"/>
      <c r="U168" s="366"/>
      <c r="V168" s="373"/>
    </row>
    <row r="169" spans="1:22" ht="12.75">
      <c r="A169" s="411">
        <f t="shared" si="26"/>
        <v>162</v>
      </c>
      <c r="B169" s="413" t="s">
        <v>599</v>
      </c>
      <c r="C169" s="221">
        <f t="shared" si="28"/>
        <v>50</v>
      </c>
      <c r="D169" s="366">
        <f t="shared" si="28"/>
        <v>50</v>
      </c>
      <c r="E169" s="366"/>
      <c r="F169" s="365"/>
      <c r="G169" s="380">
        <f t="shared" si="23"/>
        <v>50</v>
      </c>
      <c r="H169" s="366">
        <v>50</v>
      </c>
      <c r="I169" s="366"/>
      <c r="J169" s="380"/>
      <c r="K169" s="382"/>
      <c r="L169" s="366"/>
      <c r="M169" s="366"/>
      <c r="N169" s="373"/>
      <c r="O169" s="382"/>
      <c r="P169" s="366"/>
      <c r="Q169" s="366"/>
      <c r="R169" s="373"/>
      <c r="S169" s="382"/>
      <c r="T169" s="366"/>
      <c r="U169" s="366"/>
      <c r="V169" s="373"/>
    </row>
    <row r="170" spans="1:22" ht="12.75">
      <c r="A170" s="411">
        <f t="shared" si="26"/>
        <v>163</v>
      </c>
      <c r="B170" s="94" t="s">
        <v>600</v>
      </c>
      <c r="C170" s="221">
        <f t="shared" si="28"/>
        <v>0.1</v>
      </c>
      <c r="D170" s="366">
        <f t="shared" si="28"/>
        <v>0.1</v>
      </c>
      <c r="E170" s="366"/>
      <c r="F170" s="365"/>
      <c r="G170" s="380">
        <f aca="true" t="shared" si="29" ref="G170:G208">H170+J170</f>
        <v>0.1</v>
      </c>
      <c r="H170" s="366">
        <v>0.1</v>
      </c>
      <c r="I170" s="366"/>
      <c r="J170" s="380"/>
      <c r="K170" s="382"/>
      <c r="L170" s="366"/>
      <c r="M170" s="366"/>
      <c r="N170" s="373"/>
      <c r="O170" s="382"/>
      <c r="P170" s="366"/>
      <c r="Q170" s="366"/>
      <c r="R170" s="373"/>
      <c r="S170" s="382"/>
      <c r="T170" s="366"/>
      <c r="U170" s="366"/>
      <c r="V170" s="373"/>
    </row>
    <row r="171" spans="1:22" ht="12.75">
      <c r="A171" s="411">
        <v>164</v>
      </c>
      <c r="B171" s="93" t="s">
        <v>126</v>
      </c>
      <c r="C171" s="371">
        <f t="shared" si="28"/>
        <v>220.994</v>
      </c>
      <c r="D171" s="280">
        <f t="shared" si="28"/>
        <v>220.994</v>
      </c>
      <c r="E171" s="280">
        <f>I171+M171+Q171+U171</f>
        <v>125.22800000000001</v>
      </c>
      <c r="F171" s="377"/>
      <c r="G171" s="311"/>
      <c r="H171" s="280"/>
      <c r="I171" s="280"/>
      <c r="J171" s="367"/>
      <c r="K171" s="375">
        <f>L171+N171</f>
        <v>103.3</v>
      </c>
      <c r="L171" s="280">
        <v>103.3</v>
      </c>
      <c r="M171" s="280">
        <v>58.962</v>
      </c>
      <c r="N171" s="365"/>
      <c r="O171" s="368"/>
      <c r="P171" s="366"/>
      <c r="Q171" s="366"/>
      <c r="R171" s="365"/>
      <c r="S171" s="371">
        <f>T171+V171</f>
        <v>117.694</v>
      </c>
      <c r="T171" s="280">
        <v>117.694</v>
      </c>
      <c r="U171" s="280">
        <v>66.266</v>
      </c>
      <c r="V171" s="365"/>
    </row>
    <row r="172" spans="1:22" ht="13.5" thickBot="1">
      <c r="A172" s="416">
        <f t="shared" si="26"/>
        <v>165</v>
      </c>
      <c r="B172" s="451" t="s">
        <v>601</v>
      </c>
      <c r="C172" s="452">
        <f t="shared" si="28"/>
        <v>112.70500000000001</v>
      </c>
      <c r="D172" s="431">
        <f t="shared" si="28"/>
        <v>112.70500000000001</v>
      </c>
      <c r="E172" s="431">
        <f>I172+M172+Q172+U172</f>
        <v>68.40700000000001</v>
      </c>
      <c r="F172" s="432"/>
      <c r="G172" s="453"/>
      <c r="H172" s="431"/>
      <c r="I172" s="431"/>
      <c r="J172" s="454"/>
      <c r="K172" s="450">
        <f>L172+N172</f>
        <v>53.694</v>
      </c>
      <c r="L172" s="431">
        <v>53.694</v>
      </c>
      <c r="M172" s="431">
        <v>32.795</v>
      </c>
      <c r="N172" s="432"/>
      <c r="O172" s="430"/>
      <c r="P172" s="431"/>
      <c r="Q172" s="431"/>
      <c r="R172" s="432"/>
      <c r="S172" s="221">
        <f>T172+V172</f>
        <v>59.011</v>
      </c>
      <c r="T172" s="431">
        <v>59.011</v>
      </c>
      <c r="U172" s="431">
        <v>35.612</v>
      </c>
      <c r="V172" s="432"/>
    </row>
    <row r="173" spans="1:22" ht="47.25" customHeight="1" thickBot="1">
      <c r="A173" s="397">
        <f t="shared" si="26"/>
        <v>166</v>
      </c>
      <c r="B173" s="342" t="s">
        <v>602</v>
      </c>
      <c r="C173" s="398">
        <f>C174+C184+SUM(C188:C197)+C186</f>
        <v>2732.609</v>
      </c>
      <c r="D173" s="334">
        <f>D174+D184+SUM(D188:D197)+D186</f>
        <v>1139.609</v>
      </c>
      <c r="E173" s="334">
        <f aca="true" t="shared" si="30" ref="E173:V173">E174+E184+SUM(E188:E197)</f>
        <v>163.52</v>
      </c>
      <c r="F173" s="343">
        <f t="shared" si="30"/>
        <v>1593</v>
      </c>
      <c r="G173" s="344">
        <f>G174+G184+SUM(G188:G197)+G186</f>
        <v>1389.643</v>
      </c>
      <c r="H173" s="334">
        <f>H174+H184+SUM(H188:H197)+H186</f>
        <v>1031.643</v>
      </c>
      <c r="I173" s="334">
        <f>I174+I184+SUM(I188:I197)</f>
        <v>157.59900000000002</v>
      </c>
      <c r="J173" s="335">
        <f>J174+J184+SUM(J188:J197)</f>
        <v>358</v>
      </c>
      <c r="K173" s="398">
        <f t="shared" si="30"/>
        <v>1239.2</v>
      </c>
      <c r="L173" s="334">
        <f t="shared" si="30"/>
        <v>9.2</v>
      </c>
      <c r="M173" s="334"/>
      <c r="N173" s="345">
        <f t="shared" si="30"/>
        <v>1230</v>
      </c>
      <c r="O173" s="398"/>
      <c r="P173" s="334"/>
      <c r="Q173" s="334"/>
      <c r="R173" s="345"/>
      <c r="S173" s="398">
        <f t="shared" si="30"/>
        <v>103.766</v>
      </c>
      <c r="T173" s="334">
        <f t="shared" si="30"/>
        <v>98.766</v>
      </c>
      <c r="U173" s="334">
        <f t="shared" si="30"/>
        <v>5.921</v>
      </c>
      <c r="V173" s="335">
        <f t="shared" si="30"/>
        <v>5</v>
      </c>
    </row>
    <row r="174" spans="1:22" ht="12.75">
      <c r="A174" s="361">
        <f t="shared" si="26"/>
        <v>167</v>
      </c>
      <c r="B174" s="455" t="s">
        <v>542</v>
      </c>
      <c r="C174" s="208">
        <f>G174+K174+O174+S174</f>
        <v>2051.239</v>
      </c>
      <c r="D174" s="405">
        <f>H174+L174+P174+T174</f>
        <v>463.239</v>
      </c>
      <c r="E174" s="405"/>
      <c r="F174" s="456">
        <f>J174+N174+R174+V174</f>
        <v>1588</v>
      </c>
      <c r="G174" s="404">
        <f>G175+G178+G179+G180+G181+G182+G183</f>
        <v>812.039</v>
      </c>
      <c r="H174" s="405">
        <f>H175+H178+H179+H180+H181+H182+H183</f>
        <v>454.039</v>
      </c>
      <c r="I174" s="405"/>
      <c r="J174" s="457">
        <f>J175+J179</f>
        <v>358</v>
      </c>
      <c r="K174" s="404">
        <f>L174+N174</f>
        <v>1239.2</v>
      </c>
      <c r="L174" s="404">
        <f>L175+L179+L180</f>
        <v>9.2</v>
      </c>
      <c r="M174" s="404"/>
      <c r="N174" s="458">
        <f>N175+N179+N180</f>
        <v>1230</v>
      </c>
      <c r="O174" s="459"/>
      <c r="P174" s="460"/>
      <c r="Q174" s="460"/>
      <c r="R174" s="406"/>
      <c r="S174" s="427"/>
      <c r="T174" s="409"/>
      <c r="U174" s="409"/>
      <c r="V174" s="410"/>
    </row>
    <row r="175" spans="1:22" ht="12.75">
      <c r="A175" s="363">
        <f t="shared" si="26"/>
        <v>168</v>
      </c>
      <c r="B175" s="94" t="s">
        <v>603</v>
      </c>
      <c r="C175" s="221">
        <f>G175+K175+O175+S175</f>
        <v>1806.4389999999999</v>
      </c>
      <c r="D175" s="366">
        <f>H175</f>
        <v>218.439</v>
      </c>
      <c r="E175" s="366"/>
      <c r="F175" s="367">
        <f>J175+N175+R175+V175</f>
        <v>1588</v>
      </c>
      <c r="G175" s="368">
        <f t="shared" si="29"/>
        <v>576.439</v>
      </c>
      <c r="H175" s="275">
        <v>218.439</v>
      </c>
      <c r="I175" s="275"/>
      <c r="J175" s="276">
        <v>358</v>
      </c>
      <c r="K175" s="358">
        <f>L175+N175</f>
        <v>1230</v>
      </c>
      <c r="L175" s="366"/>
      <c r="M175" s="366"/>
      <c r="N175" s="365">
        <f>N176</f>
        <v>1230</v>
      </c>
      <c r="O175" s="368"/>
      <c r="P175" s="366"/>
      <c r="Q175" s="366"/>
      <c r="R175" s="365"/>
      <c r="S175" s="368"/>
      <c r="T175" s="366"/>
      <c r="U175" s="366"/>
      <c r="V175" s="365"/>
    </row>
    <row r="176" spans="1:22" ht="12.75">
      <c r="A176" s="363">
        <f t="shared" si="26"/>
        <v>169</v>
      </c>
      <c r="B176" s="94" t="s">
        <v>604</v>
      </c>
      <c r="C176" s="221">
        <f aca="true" t="shared" si="31" ref="C176:E209">G176+K176+O176+S176</f>
        <v>1230</v>
      </c>
      <c r="D176" s="366"/>
      <c r="E176" s="366"/>
      <c r="F176" s="367">
        <f>J176+N176+R176+V176</f>
        <v>1230</v>
      </c>
      <c r="G176" s="368"/>
      <c r="H176" s="275"/>
      <c r="I176" s="366"/>
      <c r="J176" s="365"/>
      <c r="K176" s="368">
        <f>L176+N176</f>
        <v>1230</v>
      </c>
      <c r="L176" s="366"/>
      <c r="M176" s="366"/>
      <c r="N176" s="365">
        <v>1230</v>
      </c>
      <c r="O176" s="368"/>
      <c r="P176" s="366"/>
      <c r="Q176" s="366"/>
      <c r="R176" s="365"/>
      <c r="S176" s="368"/>
      <c r="T176" s="366"/>
      <c r="U176" s="366"/>
      <c r="V176" s="365"/>
    </row>
    <row r="177" spans="1:22" ht="12.75">
      <c r="A177" s="363">
        <v>170</v>
      </c>
      <c r="B177" s="94" t="s">
        <v>605</v>
      </c>
      <c r="C177" s="221">
        <f t="shared" si="31"/>
        <v>358</v>
      </c>
      <c r="D177" s="366"/>
      <c r="E177" s="366"/>
      <c r="F177" s="367">
        <f>J177+N177+R177+V177</f>
        <v>358</v>
      </c>
      <c r="G177" s="368">
        <f t="shared" si="29"/>
        <v>358</v>
      </c>
      <c r="H177" s="275"/>
      <c r="I177" s="366"/>
      <c r="J177" s="365">
        <v>358</v>
      </c>
      <c r="K177" s="368"/>
      <c r="L177" s="366"/>
      <c r="M177" s="366"/>
      <c r="N177" s="365"/>
      <c r="O177" s="368"/>
      <c r="P177" s="366"/>
      <c r="Q177" s="366"/>
      <c r="R177" s="365"/>
      <c r="S177" s="368"/>
      <c r="T177" s="366"/>
      <c r="U177" s="366"/>
      <c r="V177" s="365"/>
    </row>
    <row r="178" spans="1:22" ht="25.5">
      <c r="A178" s="363">
        <v>171</v>
      </c>
      <c r="B178" s="536" t="s">
        <v>643</v>
      </c>
      <c r="C178" s="221">
        <f t="shared" si="31"/>
        <v>115</v>
      </c>
      <c r="D178" s="366">
        <f t="shared" si="31"/>
        <v>115</v>
      </c>
      <c r="E178" s="366"/>
      <c r="F178" s="367"/>
      <c r="G178" s="368">
        <f t="shared" si="29"/>
        <v>115</v>
      </c>
      <c r="H178" s="275">
        <v>115</v>
      </c>
      <c r="I178" s="366"/>
      <c r="J178" s="365"/>
      <c r="K178" s="368"/>
      <c r="L178" s="366"/>
      <c r="M178" s="366"/>
      <c r="N178" s="365"/>
      <c r="O178" s="368"/>
      <c r="P178" s="366"/>
      <c r="Q178" s="366"/>
      <c r="R178" s="365"/>
      <c r="S178" s="368"/>
      <c r="T178" s="366"/>
      <c r="U178" s="366"/>
      <c r="V178" s="365"/>
    </row>
    <row r="179" spans="1:22" ht="12.75">
      <c r="A179" s="363">
        <f t="shared" si="26"/>
        <v>172</v>
      </c>
      <c r="B179" s="94" t="s">
        <v>606</v>
      </c>
      <c r="C179" s="221">
        <f t="shared" si="31"/>
        <v>15</v>
      </c>
      <c r="D179" s="366">
        <f t="shared" si="31"/>
        <v>15</v>
      </c>
      <c r="E179" s="366"/>
      <c r="F179" s="367"/>
      <c r="G179" s="368">
        <f t="shared" si="29"/>
        <v>15</v>
      </c>
      <c r="H179" s="366">
        <v>15</v>
      </c>
      <c r="I179" s="366"/>
      <c r="J179" s="365"/>
      <c r="K179" s="368"/>
      <c r="L179" s="366"/>
      <c r="M179" s="366"/>
      <c r="N179" s="365"/>
      <c r="O179" s="368"/>
      <c r="P179" s="366"/>
      <c r="Q179" s="366"/>
      <c r="R179" s="365"/>
      <c r="S179" s="368"/>
      <c r="T179" s="366"/>
      <c r="U179" s="366"/>
      <c r="V179" s="365"/>
    </row>
    <row r="180" spans="1:22" ht="12.75">
      <c r="A180" s="363">
        <f t="shared" si="26"/>
        <v>173</v>
      </c>
      <c r="B180" s="94" t="s">
        <v>607</v>
      </c>
      <c r="C180" s="221">
        <f t="shared" si="31"/>
        <v>9.2</v>
      </c>
      <c r="D180" s="366">
        <f t="shared" si="31"/>
        <v>9.2</v>
      </c>
      <c r="E180" s="366"/>
      <c r="F180" s="367"/>
      <c r="G180" s="368"/>
      <c r="H180" s="379"/>
      <c r="I180" s="379"/>
      <c r="J180" s="373"/>
      <c r="K180" s="368">
        <f>L180+N180</f>
        <v>9.2</v>
      </c>
      <c r="L180" s="379">
        <v>9.2</v>
      </c>
      <c r="M180" s="379"/>
      <c r="N180" s="373"/>
      <c r="O180" s="368"/>
      <c r="P180" s="379"/>
      <c r="Q180" s="379"/>
      <c r="R180" s="373"/>
      <c r="S180" s="368"/>
      <c r="T180" s="379"/>
      <c r="U180" s="379"/>
      <c r="V180" s="373"/>
    </row>
    <row r="181" spans="1:22" ht="12.75">
      <c r="A181" s="363">
        <f t="shared" si="26"/>
        <v>174</v>
      </c>
      <c r="B181" s="93" t="s">
        <v>608</v>
      </c>
      <c r="C181" s="221">
        <f t="shared" si="31"/>
        <v>0.6</v>
      </c>
      <c r="D181" s="366">
        <f t="shared" si="31"/>
        <v>0.6</v>
      </c>
      <c r="E181" s="366"/>
      <c r="F181" s="367"/>
      <c r="G181" s="368">
        <f t="shared" si="29"/>
        <v>0.6</v>
      </c>
      <c r="H181" s="366">
        <v>0.6</v>
      </c>
      <c r="I181" s="379"/>
      <c r="J181" s="373"/>
      <c r="K181" s="382"/>
      <c r="L181" s="366"/>
      <c r="M181" s="379"/>
      <c r="N181" s="373"/>
      <c r="O181" s="382"/>
      <c r="P181" s="366"/>
      <c r="Q181" s="379"/>
      <c r="R181" s="373"/>
      <c r="S181" s="382"/>
      <c r="T181" s="366"/>
      <c r="U181" s="379"/>
      <c r="V181" s="373"/>
    </row>
    <row r="182" spans="1:22" ht="12.75">
      <c r="A182" s="363">
        <f t="shared" si="26"/>
        <v>175</v>
      </c>
      <c r="B182" s="94" t="s">
        <v>609</v>
      </c>
      <c r="C182" s="221">
        <f t="shared" si="31"/>
        <v>100</v>
      </c>
      <c r="D182" s="366">
        <f t="shared" si="31"/>
        <v>100</v>
      </c>
      <c r="E182" s="366"/>
      <c r="F182" s="367"/>
      <c r="G182" s="368">
        <f t="shared" si="29"/>
        <v>100</v>
      </c>
      <c r="H182" s="366">
        <v>100</v>
      </c>
      <c r="I182" s="379"/>
      <c r="J182" s="373"/>
      <c r="K182" s="382"/>
      <c r="L182" s="366"/>
      <c r="M182" s="379"/>
      <c r="N182" s="373"/>
      <c r="O182" s="382"/>
      <c r="P182" s="366"/>
      <c r="Q182" s="379"/>
      <c r="R182" s="373"/>
      <c r="S182" s="382"/>
      <c r="T182" s="366"/>
      <c r="U182" s="379"/>
      <c r="V182" s="373"/>
    </row>
    <row r="183" spans="1:22" ht="12.75">
      <c r="A183" s="363">
        <v>176</v>
      </c>
      <c r="B183" s="94" t="s">
        <v>610</v>
      </c>
      <c r="C183" s="221">
        <f t="shared" si="31"/>
        <v>5</v>
      </c>
      <c r="D183" s="366">
        <f t="shared" si="31"/>
        <v>5</v>
      </c>
      <c r="E183" s="366"/>
      <c r="F183" s="367"/>
      <c r="G183" s="382">
        <f t="shared" si="29"/>
        <v>5</v>
      </c>
      <c r="H183" s="366">
        <v>5</v>
      </c>
      <c r="I183" s="379"/>
      <c r="J183" s="373"/>
      <c r="K183" s="382"/>
      <c r="L183" s="366"/>
      <c r="M183" s="379"/>
      <c r="N183" s="373"/>
      <c r="O183" s="382"/>
      <c r="P183" s="366"/>
      <c r="Q183" s="379"/>
      <c r="R183" s="373"/>
      <c r="S183" s="382"/>
      <c r="T183" s="366"/>
      <c r="U183" s="379"/>
      <c r="V183" s="373"/>
    </row>
    <row r="184" spans="1:22" ht="12.75">
      <c r="A184" s="363">
        <v>177</v>
      </c>
      <c r="B184" s="93" t="s">
        <v>547</v>
      </c>
      <c r="C184" s="371">
        <f t="shared" si="31"/>
        <v>12</v>
      </c>
      <c r="D184" s="280">
        <f>H184</f>
        <v>12</v>
      </c>
      <c r="E184" s="280"/>
      <c r="F184" s="312"/>
      <c r="G184" s="375">
        <f>G185</f>
        <v>12</v>
      </c>
      <c r="H184" s="280">
        <f>H185</f>
        <v>12</v>
      </c>
      <c r="I184" s="366"/>
      <c r="J184" s="373"/>
      <c r="K184" s="382"/>
      <c r="L184" s="366"/>
      <c r="M184" s="366"/>
      <c r="N184" s="373"/>
      <c r="O184" s="382"/>
      <c r="P184" s="366"/>
      <c r="Q184" s="366"/>
      <c r="R184" s="373"/>
      <c r="S184" s="382"/>
      <c r="T184" s="366"/>
      <c r="U184" s="366"/>
      <c r="V184" s="373"/>
    </row>
    <row r="185" spans="1:22" ht="12.75">
      <c r="A185" s="363">
        <f t="shared" si="26"/>
        <v>178</v>
      </c>
      <c r="B185" s="94" t="s">
        <v>611</v>
      </c>
      <c r="C185" s="221">
        <f t="shared" si="31"/>
        <v>12</v>
      </c>
      <c r="D185" s="366">
        <f t="shared" si="31"/>
        <v>12</v>
      </c>
      <c r="E185" s="366"/>
      <c r="F185" s="367"/>
      <c r="G185" s="382">
        <f t="shared" si="29"/>
        <v>12</v>
      </c>
      <c r="H185" s="366">
        <v>12</v>
      </c>
      <c r="I185" s="366"/>
      <c r="J185" s="373"/>
      <c r="K185" s="382"/>
      <c r="L185" s="366"/>
      <c r="M185" s="366"/>
      <c r="N185" s="373"/>
      <c r="O185" s="382"/>
      <c r="P185" s="366"/>
      <c r="Q185" s="366"/>
      <c r="R185" s="373"/>
      <c r="S185" s="382"/>
      <c r="T185" s="366"/>
      <c r="U185" s="366"/>
      <c r="V185" s="373"/>
    </row>
    <row r="186" spans="1:22" ht="12.75">
      <c r="A186" s="363">
        <v>179</v>
      </c>
      <c r="B186" s="235" t="s">
        <v>612</v>
      </c>
      <c r="C186" s="371">
        <f t="shared" si="31"/>
        <v>18</v>
      </c>
      <c r="D186" s="371">
        <f t="shared" si="31"/>
        <v>18</v>
      </c>
      <c r="E186" s="280"/>
      <c r="F186" s="312"/>
      <c r="G186" s="375">
        <f>G187</f>
        <v>18</v>
      </c>
      <c r="H186" s="280">
        <f>H187</f>
        <v>18</v>
      </c>
      <c r="I186" s="366"/>
      <c r="J186" s="373"/>
      <c r="K186" s="382"/>
      <c r="L186" s="366"/>
      <c r="M186" s="366"/>
      <c r="N186" s="373"/>
      <c r="O186" s="382"/>
      <c r="P186" s="366"/>
      <c r="Q186" s="366"/>
      <c r="R186" s="373"/>
      <c r="S186" s="382"/>
      <c r="T186" s="366"/>
      <c r="U186" s="366"/>
      <c r="V186" s="373"/>
    </row>
    <row r="187" spans="1:22" ht="12.75">
      <c r="A187" s="363">
        <v>180</v>
      </c>
      <c r="B187" s="461" t="s">
        <v>613</v>
      </c>
      <c r="C187" s="231">
        <f>G187+K187+O187+S187</f>
        <v>18</v>
      </c>
      <c r="D187" s="242">
        <f>H187+L187+P187+T187</f>
        <v>18</v>
      </c>
      <c r="E187" s="232"/>
      <c r="F187" s="245"/>
      <c r="G187" s="231">
        <f>H187+J187</f>
        <v>18</v>
      </c>
      <c r="H187" s="232">
        <v>18</v>
      </c>
      <c r="I187" s="366"/>
      <c r="J187" s="373"/>
      <c r="K187" s="382"/>
      <c r="L187" s="366"/>
      <c r="M187" s="366"/>
      <c r="N187" s="373"/>
      <c r="O187" s="382"/>
      <c r="P187" s="366"/>
      <c r="Q187" s="366"/>
      <c r="R187" s="373"/>
      <c r="S187" s="382"/>
      <c r="T187" s="366"/>
      <c r="U187" s="366"/>
      <c r="V187" s="373"/>
    </row>
    <row r="188" spans="1:22" ht="12.75">
      <c r="A188" s="363">
        <v>181</v>
      </c>
      <c r="B188" s="93" t="s">
        <v>127</v>
      </c>
      <c r="C188" s="371">
        <f t="shared" si="31"/>
        <v>31.259999999999998</v>
      </c>
      <c r="D188" s="280">
        <f t="shared" si="31"/>
        <v>31.259999999999998</v>
      </c>
      <c r="E188" s="280">
        <f t="shared" si="31"/>
        <v>12.3</v>
      </c>
      <c r="F188" s="312"/>
      <c r="G188" s="371">
        <f t="shared" si="29"/>
        <v>31.11</v>
      </c>
      <c r="H188" s="280">
        <v>31.11</v>
      </c>
      <c r="I188" s="280">
        <v>12.3</v>
      </c>
      <c r="J188" s="276"/>
      <c r="K188" s="371"/>
      <c r="L188" s="366"/>
      <c r="M188" s="366"/>
      <c r="N188" s="365"/>
      <c r="O188" s="368"/>
      <c r="P188" s="366"/>
      <c r="Q188" s="366"/>
      <c r="R188" s="365"/>
      <c r="S188" s="371">
        <f>T188+V188</f>
        <v>0.15</v>
      </c>
      <c r="T188" s="280">
        <v>0.15</v>
      </c>
      <c r="U188" s="280"/>
      <c r="V188" s="377"/>
    </row>
    <row r="189" spans="1:22" ht="12.75">
      <c r="A189" s="363">
        <f t="shared" si="26"/>
        <v>182</v>
      </c>
      <c r="B189" s="93" t="s">
        <v>128</v>
      </c>
      <c r="C189" s="371">
        <f t="shared" si="31"/>
        <v>14.764</v>
      </c>
      <c r="D189" s="280">
        <f t="shared" si="31"/>
        <v>14.764</v>
      </c>
      <c r="E189" s="280">
        <f t="shared" si="31"/>
        <v>8.558</v>
      </c>
      <c r="F189" s="312"/>
      <c r="G189" s="371">
        <f t="shared" si="29"/>
        <v>14.764</v>
      </c>
      <c r="H189" s="280">
        <v>14.764</v>
      </c>
      <c r="I189" s="280">
        <v>8.558</v>
      </c>
      <c r="J189" s="276"/>
      <c r="K189" s="371"/>
      <c r="L189" s="366"/>
      <c r="M189" s="366"/>
      <c r="N189" s="365"/>
      <c r="O189" s="368"/>
      <c r="P189" s="366"/>
      <c r="Q189" s="366"/>
      <c r="R189" s="365"/>
      <c r="S189" s="371"/>
      <c r="T189" s="280"/>
      <c r="U189" s="280"/>
      <c r="V189" s="377"/>
    </row>
    <row r="190" spans="1:22" ht="12.75">
      <c r="A190" s="363">
        <f t="shared" si="26"/>
        <v>183</v>
      </c>
      <c r="B190" s="93" t="s">
        <v>129</v>
      </c>
      <c r="C190" s="371">
        <f t="shared" si="31"/>
        <v>52.067</v>
      </c>
      <c r="D190" s="280">
        <f t="shared" si="31"/>
        <v>52.067</v>
      </c>
      <c r="E190" s="280">
        <f t="shared" si="31"/>
        <v>27.41</v>
      </c>
      <c r="F190" s="312"/>
      <c r="G190" s="371">
        <f t="shared" si="29"/>
        <v>49.767</v>
      </c>
      <c r="H190" s="280">
        <v>49.767</v>
      </c>
      <c r="I190" s="280">
        <v>27.41</v>
      </c>
      <c r="J190" s="377"/>
      <c r="K190" s="371"/>
      <c r="L190" s="366"/>
      <c r="M190" s="366"/>
      <c r="N190" s="365"/>
      <c r="O190" s="368"/>
      <c r="P190" s="366"/>
      <c r="Q190" s="366"/>
      <c r="R190" s="365"/>
      <c r="S190" s="371">
        <f>T190+V190</f>
        <v>2.3</v>
      </c>
      <c r="T190" s="280">
        <v>2.3</v>
      </c>
      <c r="U190" s="280"/>
      <c r="V190" s="377"/>
    </row>
    <row r="191" spans="1:22" ht="12.75">
      <c r="A191" s="363">
        <f t="shared" si="26"/>
        <v>184</v>
      </c>
      <c r="B191" s="93" t="s">
        <v>130</v>
      </c>
      <c r="C191" s="371">
        <f t="shared" si="31"/>
        <v>12.137</v>
      </c>
      <c r="D191" s="280">
        <f t="shared" si="31"/>
        <v>12.137</v>
      </c>
      <c r="E191" s="280">
        <f t="shared" si="31"/>
        <v>8.376</v>
      </c>
      <c r="F191" s="312"/>
      <c r="G191" s="371">
        <f t="shared" si="29"/>
        <v>12.137</v>
      </c>
      <c r="H191" s="280">
        <v>12.137</v>
      </c>
      <c r="I191" s="280">
        <v>8.376</v>
      </c>
      <c r="J191" s="377"/>
      <c r="K191" s="371"/>
      <c r="L191" s="366"/>
      <c r="M191" s="366"/>
      <c r="N191" s="365"/>
      <c r="O191" s="368"/>
      <c r="P191" s="366"/>
      <c r="Q191" s="366"/>
      <c r="R191" s="365"/>
      <c r="S191" s="371"/>
      <c r="T191" s="280"/>
      <c r="U191" s="280"/>
      <c r="V191" s="377"/>
    </row>
    <row r="192" spans="1:22" ht="12.75">
      <c r="A192" s="363">
        <f t="shared" si="26"/>
        <v>185</v>
      </c>
      <c r="B192" s="93" t="s">
        <v>131</v>
      </c>
      <c r="C192" s="371">
        <f t="shared" si="31"/>
        <v>20.077</v>
      </c>
      <c r="D192" s="280">
        <f t="shared" si="31"/>
        <v>20.077</v>
      </c>
      <c r="E192" s="280">
        <f t="shared" si="31"/>
        <v>11.797</v>
      </c>
      <c r="F192" s="312"/>
      <c r="G192" s="371">
        <f t="shared" si="29"/>
        <v>20.077</v>
      </c>
      <c r="H192" s="280">
        <v>20.077</v>
      </c>
      <c r="I192" s="280">
        <v>11.797</v>
      </c>
      <c r="J192" s="377"/>
      <c r="K192" s="371"/>
      <c r="L192" s="366"/>
      <c r="M192" s="366"/>
      <c r="N192" s="365"/>
      <c r="O192" s="368"/>
      <c r="P192" s="366"/>
      <c r="Q192" s="366"/>
      <c r="R192" s="365"/>
      <c r="S192" s="371"/>
      <c r="T192" s="280"/>
      <c r="U192" s="280"/>
      <c r="V192" s="377"/>
    </row>
    <row r="193" spans="1:22" ht="12.75">
      <c r="A193" s="363">
        <f t="shared" si="26"/>
        <v>186</v>
      </c>
      <c r="B193" s="93" t="s">
        <v>132</v>
      </c>
      <c r="C193" s="371">
        <f t="shared" si="31"/>
        <v>48.846</v>
      </c>
      <c r="D193" s="280">
        <f t="shared" si="31"/>
        <v>48.846</v>
      </c>
      <c r="E193" s="280">
        <f t="shared" si="31"/>
        <v>28</v>
      </c>
      <c r="F193" s="312"/>
      <c r="G193" s="371">
        <f t="shared" si="29"/>
        <v>48.846</v>
      </c>
      <c r="H193" s="280">
        <v>48.846</v>
      </c>
      <c r="I193" s="280">
        <v>28</v>
      </c>
      <c r="J193" s="377"/>
      <c r="K193" s="371"/>
      <c r="L193" s="366"/>
      <c r="M193" s="366"/>
      <c r="N193" s="365"/>
      <c r="O193" s="368"/>
      <c r="P193" s="366"/>
      <c r="Q193" s="366"/>
      <c r="R193" s="365"/>
      <c r="S193" s="371"/>
      <c r="T193" s="280"/>
      <c r="U193" s="280"/>
      <c r="V193" s="377"/>
    </row>
    <row r="194" spans="1:22" ht="12.75">
      <c r="A194" s="363">
        <f t="shared" si="26"/>
        <v>187</v>
      </c>
      <c r="B194" s="93" t="s">
        <v>133</v>
      </c>
      <c r="C194" s="371">
        <f t="shared" si="31"/>
        <v>48.85</v>
      </c>
      <c r="D194" s="280">
        <f t="shared" si="31"/>
        <v>48.85</v>
      </c>
      <c r="E194" s="280">
        <f t="shared" si="31"/>
        <v>29.967</v>
      </c>
      <c r="F194" s="312"/>
      <c r="G194" s="371">
        <f t="shared" si="29"/>
        <v>47.99</v>
      </c>
      <c r="H194" s="280">
        <v>47.99</v>
      </c>
      <c r="I194" s="280">
        <v>29.967</v>
      </c>
      <c r="J194" s="377"/>
      <c r="K194" s="371"/>
      <c r="L194" s="366"/>
      <c r="M194" s="366"/>
      <c r="N194" s="365"/>
      <c r="O194" s="368"/>
      <c r="P194" s="366"/>
      <c r="Q194" s="366"/>
      <c r="R194" s="365"/>
      <c r="S194" s="371">
        <f>T194+V194</f>
        <v>0.86</v>
      </c>
      <c r="T194" s="280">
        <v>0.86</v>
      </c>
      <c r="U194" s="280"/>
      <c r="V194" s="377"/>
    </row>
    <row r="195" spans="1:22" ht="12.75">
      <c r="A195" s="363">
        <f t="shared" si="26"/>
        <v>188</v>
      </c>
      <c r="B195" s="93" t="s">
        <v>134</v>
      </c>
      <c r="C195" s="371">
        <f t="shared" si="31"/>
        <v>19.761</v>
      </c>
      <c r="D195" s="280">
        <f t="shared" si="31"/>
        <v>19.761</v>
      </c>
      <c r="E195" s="280">
        <f t="shared" si="31"/>
        <v>13.5</v>
      </c>
      <c r="F195" s="312"/>
      <c r="G195" s="371">
        <f t="shared" si="29"/>
        <v>19.761</v>
      </c>
      <c r="H195" s="280">
        <v>19.761</v>
      </c>
      <c r="I195" s="280">
        <v>13.5</v>
      </c>
      <c r="J195" s="377"/>
      <c r="K195" s="371"/>
      <c r="L195" s="366"/>
      <c r="M195" s="366"/>
      <c r="N195" s="365"/>
      <c r="O195" s="368"/>
      <c r="P195" s="366"/>
      <c r="Q195" s="366"/>
      <c r="R195" s="365"/>
      <c r="S195" s="371"/>
      <c r="T195" s="280"/>
      <c r="U195" s="280"/>
      <c r="V195" s="377"/>
    </row>
    <row r="196" spans="1:22" ht="12.75">
      <c r="A196" s="363">
        <f t="shared" si="26"/>
        <v>189</v>
      </c>
      <c r="B196" s="93" t="s">
        <v>192</v>
      </c>
      <c r="C196" s="371">
        <f t="shared" si="31"/>
        <v>35.043</v>
      </c>
      <c r="D196" s="280">
        <f t="shared" si="31"/>
        <v>35.043</v>
      </c>
      <c r="E196" s="280">
        <f t="shared" si="31"/>
        <v>17.691</v>
      </c>
      <c r="F196" s="312"/>
      <c r="G196" s="371">
        <f t="shared" si="29"/>
        <v>35.043</v>
      </c>
      <c r="H196" s="280">
        <v>35.043</v>
      </c>
      <c r="I196" s="280">
        <v>17.691</v>
      </c>
      <c r="J196" s="377"/>
      <c r="K196" s="371"/>
      <c r="L196" s="366"/>
      <c r="M196" s="366"/>
      <c r="N196" s="365"/>
      <c r="O196" s="368"/>
      <c r="P196" s="366"/>
      <c r="Q196" s="366"/>
      <c r="R196" s="365"/>
      <c r="S196" s="371"/>
      <c r="T196" s="280"/>
      <c r="U196" s="280"/>
      <c r="V196" s="377"/>
    </row>
    <row r="197" spans="1:22" ht="13.5" thickBot="1">
      <c r="A197" s="462">
        <f t="shared" si="26"/>
        <v>190</v>
      </c>
      <c r="B197" s="93" t="s">
        <v>136</v>
      </c>
      <c r="C197" s="371">
        <f t="shared" si="31"/>
        <v>368.565</v>
      </c>
      <c r="D197" s="280">
        <f t="shared" si="31"/>
        <v>363.565</v>
      </c>
      <c r="E197" s="280">
        <f>I197+M197+Q197+U197</f>
        <v>5.921</v>
      </c>
      <c r="F197" s="312">
        <f>J197+N197+R197+V197</f>
        <v>5</v>
      </c>
      <c r="G197" s="392">
        <f t="shared" si="29"/>
        <v>268.109</v>
      </c>
      <c r="H197" s="393">
        <v>268.109</v>
      </c>
      <c r="I197" s="393"/>
      <c r="J197" s="396"/>
      <c r="K197" s="371"/>
      <c r="L197" s="366"/>
      <c r="M197" s="366"/>
      <c r="N197" s="365"/>
      <c r="O197" s="368"/>
      <c r="P197" s="366"/>
      <c r="Q197" s="366"/>
      <c r="R197" s="365"/>
      <c r="S197" s="392">
        <f>T197+V197</f>
        <v>100.456</v>
      </c>
      <c r="T197" s="393">
        <v>95.456</v>
      </c>
      <c r="U197" s="393">
        <v>5.921</v>
      </c>
      <c r="V197" s="396">
        <v>5</v>
      </c>
    </row>
    <row r="198" spans="1:22" ht="45.75" customHeight="1" thickBot="1">
      <c r="A198" s="397">
        <v>191</v>
      </c>
      <c r="B198" s="342" t="s">
        <v>614</v>
      </c>
      <c r="C198" s="344">
        <f t="shared" si="31"/>
        <v>437.5</v>
      </c>
      <c r="D198" s="334">
        <f t="shared" si="31"/>
        <v>437.5</v>
      </c>
      <c r="E198" s="334"/>
      <c r="F198" s="335"/>
      <c r="G198" s="344">
        <f>G199+G201+G204+G207</f>
        <v>174.5</v>
      </c>
      <c r="H198" s="334">
        <f>H199+H201+H204+H207</f>
        <v>174.5</v>
      </c>
      <c r="I198" s="334"/>
      <c r="J198" s="335"/>
      <c r="K198" s="332">
        <f>K202</f>
        <v>263</v>
      </c>
      <c r="L198" s="334">
        <f>L202</f>
        <v>263</v>
      </c>
      <c r="M198" s="334"/>
      <c r="N198" s="335"/>
      <c r="O198" s="344"/>
      <c r="P198" s="334"/>
      <c r="Q198" s="334"/>
      <c r="R198" s="335"/>
      <c r="S198" s="334"/>
      <c r="T198" s="334"/>
      <c r="U198" s="334"/>
      <c r="V198" s="335"/>
    </row>
    <row r="199" spans="1:22" ht="12.75">
      <c r="A199" s="402">
        <f t="shared" si="26"/>
        <v>192</v>
      </c>
      <c r="B199" s="362" t="s">
        <v>544</v>
      </c>
      <c r="C199" s="353">
        <f t="shared" si="31"/>
        <v>12.5</v>
      </c>
      <c r="D199" s="351">
        <f t="shared" si="31"/>
        <v>12.5</v>
      </c>
      <c r="E199" s="351"/>
      <c r="F199" s="354"/>
      <c r="G199" s="348">
        <f>G200</f>
        <v>12.5</v>
      </c>
      <c r="H199" s="358">
        <f>H200</f>
        <v>12.5</v>
      </c>
      <c r="I199" s="409"/>
      <c r="J199" s="403"/>
      <c r="K199" s="463"/>
      <c r="L199" s="409"/>
      <c r="M199" s="409"/>
      <c r="N199" s="464"/>
      <c r="O199" s="463"/>
      <c r="P199" s="409"/>
      <c r="Q199" s="409"/>
      <c r="R199" s="464"/>
      <c r="S199" s="463"/>
      <c r="T199" s="409"/>
      <c r="U199" s="409"/>
      <c r="V199" s="464"/>
    </row>
    <row r="200" spans="1:22" ht="12.75">
      <c r="A200" s="411">
        <f t="shared" si="26"/>
        <v>193</v>
      </c>
      <c r="B200" s="94" t="s">
        <v>615</v>
      </c>
      <c r="C200" s="221">
        <f t="shared" si="31"/>
        <v>12.5</v>
      </c>
      <c r="D200" s="366">
        <f t="shared" si="31"/>
        <v>12.5</v>
      </c>
      <c r="E200" s="366"/>
      <c r="F200" s="365"/>
      <c r="G200" s="379">
        <f t="shared" si="29"/>
        <v>12.5</v>
      </c>
      <c r="H200" s="367">
        <v>12.5</v>
      </c>
      <c r="I200" s="366"/>
      <c r="J200" s="367"/>
      <c r="K200" s="368"/>
      <c r="L200" s="366"/>
      <c r="M200" s="366"/>
      <c r="N200" s="365"/>
      <c r="O200" s="368"/>
      <c r="P200" s="366"/>
      <c r="Q200" s="366"/>
      <c r="R200" s="365"/>
      <c r="S200" s="368"/>
      <c r="T200" s="366"/>
      <c r="U200" s="366"/>
      <c r="V200" s="365"/>
    </row>
    <row r="201" spans="1:22" ht="12.75">
      <c r="A201" s="411">
        <f t="shared" si="26"/>
        <v>194</v>
      </c>
      <c r="B201" s="93" t="s">
        <v>616</v>
      </c>
      <c r="C201" s="371">
        <f t="shared" si="31"/>
        <v>275.5</v>
      </c>
      <c r="D201" s="280">
        <f t="shared" si="31"/>
        <v>275.5</v>
      </c>
      <c r="E201" s="280"/>
      <c r="F201" s="377"/>
      <c r="G201" s="372">
        <f>G203</f>
        <v>12.5</v>
      </c>
      <c r="H201" s="280">
        <f>H203</f>
        <v>12.5</v>
      </c>
      <c r="I201" s="366"/>
      <c r="J201" s="367"/>
      <c r="K201" s="375">
        <f>K202</f>
        <v>263</v>
      </c>
      <c r="L201" s="280">
        <f>L202</f>
        <v>263</v>
      </c>
      <c r="M201" s="366"/>
      <c r="N201" s="365"/>
      <c r="O201" s="368"/>
      <c r="P201" s="366"/>
      <c r="Q201" s="366"/>
      <c r="R201" s="365"/>
      <c r="S201" s="368"/>
      <c r="T201" s="366"/>
      <c r="U201" s="366"/>
      <c r="V201" s="365"/>
    </row>
    <row r="202" spans="1:22" ht="12.75">
      <c r="A202" s="411">
        <f t="shared" si="26"/>
        <v>195</v>
      </c>
      <c r="B202" s="94" t="s">
        <v>617</v>
      </c>
      <c r="C202" s="221">
        <f t="shared" si="31"/>
        <v>263</v>
      </c>
      <c r="D202" s="275">
        <f t="shared" si="31"/>
        <v>263</v>
      </c>
      <c r="E202" s="280"/>
      <c r="F202" s="377"/>
      <c r="G202" s="311"/>
      <c r="H202" s="372"/>
      <c r="I202" s="366"/>
      <c r="J202" s="367"/>
      <c r="K202" s="368">
        <f>L202+N202</f>
        <v>263</v>
      </c>
      <c r="L202" s="366">
        <v>263</v>
      </c>
      <c r="M202" s="366"/>
      <c r="N202" s="365"/>
      <c r="O202" s="368"/>
      <c r="P202" s="366"/>
      <c r="Q202" s="366"/>
      <c r="R202" s="365"/>
      <c r="S202" s="368"/>
      <c r="T202" s="366"/>
      <c r="U202" s="366"/>
      <c r="V202" s="365"/>
    </row>
    <row r="203" spans="1:22" ht="12.75">
      <c r="A203" s="411">
        <f t="shared" si="26"/>
        <v>196</v>
      </c>
      <c r="B203" s="94" t="s">
        <v>618</v>
      </c>
      <c r="C203" s="221">
        <f t="shared" si="31"/>
        <v>12.5</v>
      </c>
      <c r="D203" s="366">
        <f t="shared" si="31"/>
        <v>12.5</v>
      </c>
      <c r="E203" s="366"/>
      <c r="F203" s="365"/>
      <c r="G203" s="379">
        <f t="shared" si="29"/>
        <v>12.5</v>
      </c>
      <c r="H203" s="367">
        <v>12.5</v>
      </c>
      <c r="I203" s="366"/>
      <c r="J203" s="367"/>
      <c r="K203" s="368"/>
      <c r="L203" s="366"/>
      <c r="M203" s="366"/>
      <c r="N203" s="365"/>
      <c r="O203" s="368"/>
      <c r="P203" s="366"/>
      <c r="Q203" s="366"/>
      <c r="R203" s="365"/>
      <c r="S203" s="368"/>
      <c r="T203" s="366"/>
      <c r="U203" s="366"/>
      <c r="V203" s="365"/>
    </row>
    <row r="204" spans="1:22" ht="12.75">
      <c r="A204" s="411">
        <v>197</v>
      </c>
      <c r="B204" s="93" t="s">
        <v>547</v>
      </c>
      <c r="C204" s="371">
        <f t="shared" si="31"/>
        <v>119.5</v>
      </c>
      <c r="D204" s="280">
        <f t="shared" si="31"/>
        <v>119.5</v>
      </c>
      <c r="E204" s="280"/>
      <c r="F204" s="377"/>
      <c r="G204" s="372">
        <f t="shared" si="29"/>
        <v>119.5</v>
      </c>
      <c r="H204" s="280">
        <f>H205+H206</f>
        <v>119.5</v>
      </c>
      <c r="I204" s="366"/>
      <c r="J204" s="367"/>
      <c r="K204" s="368"/>
      <c r="L204" s="366"/>
      <c r="M204" s="366"/>
      <c r="N204" s="365"/>
      <c r="O204" s="368"/>
      <c r="P204" s="366"/>
      <c r="Q204" s="366"/>
      <c r="R204" s="365"/>
      <c r="S204" s="375"/>
      <c r="T204" s="280"/>
      <c r="U204" s="366"/>
      <c r="V204" s="365"/>
    </row>
    <row r="205" spans="1:22" ht="25.5">
      <c r="A205" s="411">
        <f t="shared" si="26"/>
        <v>198</v>
      </c>
      <c r="B205" s="383" t="s">
        <v>619</v>
      </c>
      <c r="C205" s="221">
        <f t="shared" si="31"/>
        <v>11.5</v>
      </c>
      <c r="D205" s="275">
        <f t="shared" si="31"/>
        <v>11.5</v>
      </c>
      <c r="E205" s="465"/>
      <c r="F205" s="418"/>
      <c r="G205" s="222">
        <f t="shared" si="29"/>
        <v>11.5</v>
      </c>
      <c r="H205" s="466">
        <v>11.5</v>
      </c>
      <c r="I205" s="431"/>
      <c r="J205" s="454"/>
      <c r="K205" s="430"/>
      <c r="L205" s="431"/>
      <c r="M205" s="431"/>
      <c r="N205" s="432"/>
      <c r="O205" s="430"/>
      <c r="P205" s="431"/>
      <c r="Q205" s="431"/>
      <c r="R205" s="432"/>
      <c r="S205" s="430"/>
      <c r="T205" s="431"/>
      <c r="U205" s="431"/>
      <c r="V205" s="432"/>
    </row>
    <row r="206" spans="1:22" ht="12.75">
      <c r="A206" s="411">
        <f t="shared" si="26"/>
        <v>199</v>
      </c>
      <c r="B206" s="93" t="s">
        <v>620</v>
      </c>
      <c r="C206" s="221">
        <f t="shared" si="31"/>
        <v>108</v>
      </c>
      <c r="D206" s="275">
        <f t="shared" si="31"/>
        <v>108</v>
      </c>
      <c r="E206" s="390"/>
      <c r="F206" s="433"/>
      <c r="G206" s="379">
        <f t="shared" si="29"/>
        <v>108</v>
      </c>
      <c r="H206" s="465">
        <v>108</v>
      </c>
      <c r="I206" s="431"/>
      <c r="J206" s="454"/>
      <c r="K206" s="430"/>
      <c r="L206" s="431"/>
      <c r="M206" s="431"/>
      <c r="N206" s="432"/>
      <c r="O206" s="430"/>
      <c r="P206" s="431"/>
      <c r="Q206" s="431"/>
      <c r="R206" s="432"/>
      <c r="S206" s="275"/>
      <c r="T206" s="431"/>
      <c r="U206" s="431"/>
      <c r="V206" s="432"/>
    </row>
    <row r="207" spans="1:22" ht="12.75">
      <c r="A207" s="411">
        <v>200</v>
      </c>
      <c r="B207" s="93" t="s">
        <v>316</v>
      </c>
      <c r="C207" s="371">
        <f t="shared" si="31"/>
        <v>30</v>
      </c>
      <c r="D207" s="280">
        <f t="shared" si="31"/>
        <v>30</v>
      </c>
      <c r="E207" s="390"/>
      <c r="F207" s="433"/>
      <c r="G207" s="311">
        <f t="shared" si="29"/>
        <v>30</v>
      </c>
      <c r="H207" s="390">
        <f>H208</f>
        <v>30</v>
      </c>
      <c r="I207" s="431"/>
      <c r="J207" s="467"/>
      <c r="K207" s="468"/>
      <c r="L207" s="431"/>
      <c r="M207" s="431"/>
      <c r="N207" s="469"/>
      <c r="O207" s="430"/>
      <c r="P207" s="431"/>
      <c r="Q207" s="431"/>
      <c r="R207" s="469"/>
      <c r="S207" s="468"/>
      <c r="T207" s="431"/>
      <c r="U207" s="431"/>
      <c r="V207" s="469"/>
    </row>
    <row r="208" spans="1:22" ht="13.5" thickBot="1">
      <c r="A208" s="416">
        <v>201</v>
      </c>
      <c r="B208" s="428" t="s">
        <v>621</v>
      </c>
      <c r="C208" s="452">
        <f t="shared" si="31"/>
        <v>30</v>
      </c>
      <c r="D208" s="465">
        <f t="shared" si="31"/>
        <v>30</v>
      </c>
      <c r="E208" s="390"/>
      <c r="F208" s="433"/>
      <c r="G208" s="453">
        <f t="shared" si="29"/>
        <v>30</v>
      </c>
      <c r="H208" s="465">
        <v>30</v>
      </c>
      <c r="I208" s="431"/>
      <c r="J208" s="467"/>
      <c r="K208" s="468"/>
      <c r="L208" s="431"/>
      <c r="M208" s="431"/>
      <c r="N208" s="469"/>
      <c r="O208" s="430"/>
      <c r="P208" s="431"/>
      <c r="Q208" s="431"/>
      <c r="R208" s="469"/>
      <c r="S208" s="468"/>
      <c r="T208" s="431"/>
      <c r="U208" s="431"/>
      <c r="V208" s="469"/>
    </row>
    <row r="209" spans="1:22" ht="13.5" thickBot="1">
      <c r="A209" s="397">
        <v>202</v>
      </c>
      <c r="B209" s="98" t="s">
        <v>622</v>
      </c>
      <c r="C209" s="344">
        <f t="shared" si="31"/>
        <v>25045.71</v>
      </c>
      <c r="D209" s="334">
        <f t="shared" si="31"/>
        <v>23394.925999999996</v>
      </c>
      <c r="E209" s="334">
        <f>I209+M209+Q209+U209</f>
        <v>11694.750999999998</v>
      </c>
      <c r="F209" s="335">
        <f>J209+N209+R209+V209</f>
        <v>1650.784</v>
      </c>
      <c r="G209" s="343">
        <f>G8+G45+G103+G138+G173+G198</f>
        <v>14241.997999999998</v>
      </c>
      <c r="H209" s="334">
        <f>H8+H45+H103+H138+H173+H198</f>
        <v>13840.325999999997</v>
      </c>
      <c r="I209" s="334">
        <f>I8+I45+I103+I138+I173+I198</f>
        <v>6009.094</v>
      </c>
      <c r="J209" s="334">
        <f>J8+J45+J103+J138+J173+J198</f>
        <v>401.672</v>
      </c>
      <c r="K209" s="398">
        <f>K8+K45+K103+K138+K173+K198</f>
        <v>3634.049</v>
      </c>
      <c r="L209" s="334">
        <f>L8+L45+L138+L173+L198</f>
        <v>2404.049</v>
      </c>
      <c r="M209" s="334">
        <f>M8+M45+M103+M138+M173+M198</f>
        <v>981.9240000000002</v>
      </c>
      <c r="N209" s="345">
        <f>N8+N45+N103+N138+N173+N198</f>
        <v>1230</v>
      </c>
      <c r="O209" s="344">
        <f>O8+O45+O103+O138+O173+O198</f>
        <v>6230.000000000001</v>
      </c>
      <c r="P209" s="334">
        <f>P8+P45+P103+P138+P173+P198</f>
        <v>6226.230000000001</v>
      </c>
      <c r="Q209" s="334">
        <f>Q8+Q45+Q103+Q138+Q173+Q198</f>
        <v>4571.833999999999</v>
      </c>
      <c r="R209" s="334">
        <f>R8+R20+SUM(R35:R44)+R45+R103+R138+R173+R198</f>
        <v>3.77</v>
      </c>
      <c r="S209" s="398">
        <f>S8+S45+S103+S138+S173+S198</f>
        <v>939.6629999999999</v>
      </c>
      <c r="T209" s="334">
        <f>T8+T45+T103+T138+T173+T198</f>
        <v>924.3209999999998</v>
      </c>
      <c r="U209" s="470">
        <f>U8+U45+U103+U138+U173+U198</f>
        <v>131.899</v>
      </c>
      <c r="V209" s="335">
        <f>V8+V20+SUM(V35:V44)+V45+V103+V138+V173+V198</f>
        <v>15.341999999999999</v>
      </c>
    </row>
    <row r="212" ht="12.75">
      <c r="B212" s="16" t="s">
        <v>287</v>
      </c>
    </row>
    <row r="213" ht="12.75">
      <c r="B213" s="16" t="s">
        <v>288</v>
      </c>
    </row>
    <row r="214" ht="12.75">
      <c r="B214" s="99" t="s">
        <v>289</v>
      </c>
    </row>
    <row r="215" ht="12.75">
      <c r="B215" s="16" t="s">
        <v>290</v>
      </c>
    </row>
  </sheetData>
  <sheetProtection/>
  <mergeCells count="24">
    <mergeCell ref="P5:R5"/>
    <mergeCell ref="R6:R7"/>
    <mergeCell ref="P6:Q6"/>
    <mergeCell ref="S5:S7"/>
    <mergeCell ref="T5:V5"/>
    <mergeCell ref="T6:U6"/>
    <mergeCell ref="V6:V7"/>
    <mergeCell ref="K5:K7"/>
    <mergeCell ref="L5:N5"/>
    <mergeCell ref="O5:O7"/>
    <mergeCell ref="D6:E6"/>
    <mergeCell ref="F6:F7"/>
    <mergeCell ref="L6:M6"/>
    <mergeCell ref="N6:N7"/>
    <mergeCell ref="A5:A7"/>
    <mergeCell ref="B5:B7"/>
    <mergeCell ref="C5:C7"/>
    <mergeCell ref="D5:F5"/>
    <mergeCell ref="C2:J2"/>
    <mergeCell ref="C3:I3"/>
    <mergeCell ref="H6:I6"/>
    <mergeCell ref="J6:J7"/>
    <mergeCell ref="H5:J5"/>
    <mergeCell ref="G5:G7"/>
  </mergeCells>
  <printOptions/>
  <pageMargins left="0.35433070866141736" right="0" top="0.7874015748031497" bottom="0.3937007874015748" header="0.5118110236220472" footer="0.5118110236220472"/>
  <pageSetup fitToHeight="0"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F84"/>
  <sheetViews>
    <sheetView zoomScalePageLayoutView="0" workbookViewId="0" topLeftCell="A58">
      <selection activeCell="D76" sqref="D76"/>
    </sheetView>
  </sheetViews>
  <sheetFormatPr defaultColWidth="9.140625" defaultRowHeight="12.75"/>
  <cols>
    <col min="1" max="1" width="4.140625" style="0" customWidth="1"/>
    <col min="2" max="2" width="52.421875" style="0" customWidth="1"/>
    <col min="3" max="3" width="19.00390625" style="0" customWidth="1"/>
    <col min="4" max="4" width="15.00390625" style="0" customWidth="1"/>
    <col min="5" max="5" width="15.7109375" style="0" customWidth="1"/>
  </cols>
  <sheetData>
    <row r="1" ht="12.75">
      <c r="D1" s="12" t="s">
        <v>188</v>
      </c>
    </row>
    <row r="2" spans="4:6" ht="12.75">
      <c r="D2" s="13" t="s">
        <v>308</v>
      </c>
      <c r="E2" s="14"/>
      <c r="F2" s="15"/>
    </row>
    <row r="3" ht="12.75">
      <c r="D3" s="12" t="s">
        <v>277</v>
      </c>
    </row>
    <row r="5" ht="12.75">
      <c r="B5" s="16" t="s">
        <v>309</v>
      </c>
    </row>
    <row r="6" ht="13.5" thickBot="1">
      <c r="D6" t="s">
        <v>307</v>
      </c>
    </row>
    <row r="7" spans="1:5" ht="12.75">
      <c r="A7" s="17"/>
      <c r="B7" s="69" t="s">
        <v>228</v>
      </c>
      <c r="C7" s="49" t="s">
        <v>229</v>
      </c>
      <c r="D7" s="49" t="s">
        <v>230</v>
      </c>
      <c r="E7" s="85" t="s">
        <v>231</v>
      </c>
    </row>
    <row r="8" spans="1:5" ht="12.75">
      <c r="A8" s="17">
        <v>1</v>
      </c>
      <c r="B8" s="76">
        <v>2</v>
      </c>
      <c r="C8" s="77">
        <v>3</v>
      </c>
      <c r="D8" s="78">
        <v>4</v>
      </c>
      <c r="E8" s="79">
        <v>5</v>
      </c>
    </row>
    <row r="9" spans="1:5" ht="12.75">
      <c r="A9" s="17"/>
      <c r="B9" s="70" t="s">
        <v>232</v>
      </c>
      <c r="C9" s="50" t="s">
        <v>189</v>
      </c>
      <c r="D9" s="51">
        <v>0.54</v>
      </c>
      <c r="E9" s="52"/>
    </row>
    <row r="10" spans="1:5" ht="12.75">
      <c r="A10" s="17"/>
      <c r="B10" s="71" t="s">
        <v>89</v>
      </c>
      <c r="C10" s="53" t="s">
        <v>189</v>
      </c>
      <c r="D10" s="54">
        <v>26.36</v>
      </c>
      <c r="E10" s="52">
        <v>18.6</v>
      </c>
    </row>
    <row r="11" spans="1:5" ht="12.75">
      <c r="A11" s="17"/>
      <c r="B11" s="71" t="s">
        <v>233</v>
      </c>
      <c r="C11" s="53" t="s">
        <v>189</v>
      </c>
      <c r="D11" s="54">
        <v>13.5</v>
      </c>
      <c r="E11" s="195">
        <v>9.142</v>
      </c>
    </row>
    <row r="12" spans="1:5" ht="12.75">
      <c r="A12" s="17"/>
      <c r="B12" s="71" t="s">
        <v>234</v>
      </c>
      <c r="C12" s="53" t="s">
        <v>189</v>
      </c>
      <c r="D12" s="54">
        <v>8.8</v>
      </c>
      <c r="E12" s="52">
        <v>6.72</v>
      </c>
    </row>
    <row r="13" spans="1:5" ht="12.75">
      <c r="A13" s="17"/>
      <c r="B13" s="71" t="s">
        <v>108</v>
      </c>
      <c r="C13" s="53" t="s">
        <v>189</v>
      </c>
      <c r="D13" s="54">
        <v>26</v>
      </c>
      <c r="E13" s="52">
        <v>16.7</v>
      </c>
    </row>
    <row r="14" spans="1:5" ht="12.75">
      <c r="A14" s="17"/>
      <c r="B14" s="71" t="s">
        <v>235</v>
      </c>
      <c r="C14" s="53" t="s">
        <v>189</v>
      </c>
      <c r="D14" s="54">
        <v>7.3</v>
      </c>
      <c r="E14" s="52">
        <v>5</v>
      </c>
    </row>
    <row r="15" spans="1:5" ht="12.75">
      <c r="A15" s="17"/>
      <c r="B15" s="71" t="s">
        <v>236</v>
      </c>
      <c r="C15" s="53" t="s">
        <v>189</v>
      </c>
      <c r="D15" s="54">
        <v>62.1</v>
      </c>
      <c r="E15" s="52">
        <v>38</v>
      </c>
    </row>
    <row r="16" spans="1:5" ht="12.75">
      <c r="A16" s="17"/>
      <c r="B16" s="71" t="s">
        <v>237</v>
      </c>
      <c r="C16" s="53" t="s">
        <v>189</v>
      </c>
      <c r="D16" s="54">
        <v>14.3</v>
      </c>
      <c r="E16" s="52">
        <v>9.8</v>
      </c>
    </row>
    <row r="17" spans="1:5" ht="12.75">
      <c r="A17" s="17"/>
      <c r="B17" s="71" t="s">
        <v>238</v>
      </c>
      <c r="C17" s="53"/>
      <c r="D17" s="54">
        <f>D18+D19+D20</f>
        <v>149.99999999999997</v>
      </c>
      <c r="E17" s="52">
        <v>105.9</v>
      </c>
    </row>
    <row r="18" spans="1:5" ht="12.75">
      <c r="A18" s="17"/>
      <c r="B18" s="72" t="s">
        <v>239</v>
      </c>
      <c r="C18" s="41" t="s">
        <v>189</v>
      </c>
      <c r="D18" s="55">
        <v>131.6</v>
      </c>
      <c r="E18" s="56">
        <v>100.5</v>
      </c>
    </row>
    <row r="19" spans="1:5" ht="12.75">
      <c r="A19" s="17"/>
      <c r="B19" s="72" t="s">
        <v>240</v>
      </c>
      <c r="C19" s="41" t="s">
        <v>189</v>
      </c>
      <c r="D19" s="55">
        <v>9.2</v>
      </c>
      <c r="E19" s="56">
        <v>5.4</v>
      </c>
    </row>
    <row r="20" spans="1:5" ht="12.75">
      <c r="A20" s="17"/>
      <c r="B20" s="72" t="s">
        <v>241</v>
      </c>
      <c r="C20" s="41" t="s">
        <v>242</v>
      </c>
      <c r="D20" s="55">
        <v>9.2</v>
      </c>
      <c r="E20" s="56"/>
    </row>
    <row r="21" spans="1:5" ht="12.75">
      <c r="A21" s="17"/>
      <c r="B21" s="71" t="s">
        <v>243</v>
      </c>
      <c r="C21" s="53" t="s">
        <v>189</v>
      </c>
      <c r="D21" s="54">
        <v>11.54</v>
      </c>
      <c r="E21" s="52">
        <v>6.8</v>
      </c>
    </row>
    <row r="22" spans="1:5" ht="12.75">
      <c r="A22" s="17"/>
      <c r="B22" s="71" t="s">
        <v>244</v>
      </c>
      <c r="C22" s="53" t="s">
        <v>189</v>
      </c>
      <c r="D22" s="54">
        <v>0.579</v>
      </c>
      <c r="E22" s="52"/>
    </row>
    <row r="23" spans="1:5" ht="12.75">
      <c r="A23" s="17"/>
      <c r="B23" s="71" t="s">
        <v>245</v>
      </c>
      <c r="C23" s="53"/>
      <c r="D23" s="54">
        <f>D24+D25+D26</f>
        <v>333.1</v>
      </c>
      <c r="E23" s="52">
        <v>5.4</v>
      </c>
    </row>
    <row r="24" spans="1:5" ht="12.75">
      <c r="A24" s="17"/>
      <c r="B24" s="72" t="s">
        <v>246</v>
      </c>
      <c r="C24" s="41" t="s">
        <v>247</v>
      </c>
      <c r="D24" s="55">
        <v>320.3</v>
      </c>
      <c r="E24" s="56"/>
    </row>
    <row r="25" spans="1:5" ht="12.75">
      <c r="A25" s="17"/>
      <c r="B25" s="72" t="s">
        <v>248</v>
      </c>
      <c r="C25" s="41" t="s">
        <v>189</v>
      </c>
      <c r="D25" s="55">
        <v>8</v>
      </c>
      <c r="E25" s="56">
        <v>5.4</v>
      </c>
    </row>
    <row r="26" spans="1:5" ht="12.75">
      <c r="A26" s="17"/>
      <c r="B26" s="72" t="s">
        <v>249</v>
      </c>
      <c r="C26" s="41" t="s">
        <v>250</v>
      </c>
      <c r="D26" s="55">
        <v>4.8</v>
      </c>
      <c r="E26" s="56"/>
    </row>
    <row r="27" spans="1:5" ht="12.75">
      <c r="A27" s="17"/>
      <c r="B27" s="71" t="s">
        <v>251</v>
      </c>
      <c r="C27" s="41"/>
      <c r="D27" s="57">
        <f>D28+D31</f>
        <v>250.39999999999998</v>
      </c>
      <c r="E27" s="57">
        <v>78.4</v>
      </c>
    </row>
    <row r="28" spans="1:5" ht="12.75">
      <c r="A28" s="17"/>
      <c r="B28" s="71" t="s">
        <v>315</v>
      </c>
      <c r="C28" s="41"/>
      <c r="D28" s="57">
        <f>D29+D30</f>
        <v>145.79999999999998</v>
      </c>
      <c r="E28" s="57"/>
    </row>
    <row r="29" spans="1:5" ht="12.75">
      <c r="A29" s="17"/>
      <c r="B29" s="72" t="s">
        <v>252</v>
      </c>
      <c r="C29" s="41" t="s">
        <v>247</v>
      </c>
      <c r="D29" s="55">
        <v>140.2</v>
      </c>
      <c r="E29" s="56"/>
    </row>
    <row r="30" spans="1:5" ht="13.5" thickBot="1">
      <c r="A30" s="17"/>
      <c r="B30" s="73" t="s">
        <v>248</v>
      </c>
      <c r="C30" s="58" t="s">
        <v>189</v>
      </c>
      <c r="D30" s="59">
        <v>5.6</v>
      </c>
      <c r="E30" s="109">
        <v>3</v>
      </c>
    </row>
    <row r="31" spans="1:5" ht="12.75">
      <c r="A31" s="17"/>
      <c r="B31" s="111" t="s">
        <v>253</v>
      </c>
      <c r="C31" s="112"/>
      <c r="D31" s="113">
        <f>SUM(D32:D41)</f>
        <v>104.6</v>
      </c>
      <c r="E31" s="113">
        <f>SUM(E32:E41)</f>
        <v>75.4</v>
      </c>
    </row>
    <row r="32" spans="1:6" ht="12.75">
      <c r="A32" s="17"/>
      <c r="B32" s="108" t="s">
        <v>314</v>
      </c>
      <c r="C32" s="64" t="s">
        <v>254</v>
      </c>
      <c r="D32" s="61">
        <v>9.9</v>
      </c>
      <c r="E32" s="110">
        <v>7.1</v>
      </c>
      <c r="F32" s="81"/>
    </row>
    <row r="33" spans="1:5" ht="12.75">
      <c r="A33" s="17"/>
      <c r="B33" s="72"/>
      <c r="C33" s="64" t="s">
        <v>255</v>
      </c>
      <c r="D33" s="61">
        <v>10.2</v>
      </c>
      <c r="E33" s="110">
        <v>7.3</v>
      </c>
    </row>
    <row r="34" spans="1:5" ht="12.75">
      <c r="A34" s="17"/>
      <c r="B34" s="72"/>
      <c r="C34" s="64" t="s">
        <v>256</v>
      </c>
      <c r="D34" s="62">
        <v>10.5</v>
      </c>
      <c r="E34" s="110">
        <v>7.5</v>
      </c>
    </row>
    <row r="35" spans="1:5" ht="12.75">
      <c r="A35" s="17"/>
      <c r="B35" s="72"/>
      <c r="C35" s="64" t="s">
        <v>257</v>
      </c>
      <c r="D35" s="61">
        <v>2.7</v>
      </c>
      <c r="E35" s="110">
        <v>1.8</v>
      </c>
    </row>
    <row r="36" spans="1:5" ht="12.75">
      <c r="A36" s="17"/>
      <c r="B36" s="72"/>
      <c r="C36" s="64" t="s">
        <v>258</v>
      </c>
      <c r="D36" s="61">
        <v>7.6</v>
      </c>
      <c r="E36" s="110">
        <v>5.6</v>
      </c>
    </row>
    <row r="37" spans="1:5" ht="12.75">
      <c r="A37" s="17"/>
      <c r="B37" s="72"/>
      <c r="C37" s="64" t="s">
        <v>259</v>
      </c>
      <c r="D37" s="62">
        <v>10.5</v>
      </c>
      <c r="E37" s="110">
        <v>7.5</v>
      </c>
    </row>
    <row r="38" spans="1:5" ht="12.75">
      <c r="A38" s="17"/>
      <c r="B38" s="72"/>
      <c r="C38" s="64" t="s">
        <v>260</v>
      </c>
      <c r="D38" s="62">
        <v>10.5</v>
      </c>
      <c r="E38" s="110">
        <v>7.5</v>
      </c>
    </row>
    <row r="39" spans="1:5" ht="12.75">
      <c r="A39" s="17"/>
      <c r="B39" s="72"/>
      <c r="C39" s="64" t="s">
        <v>261</v>
      </c>
      <c r="D39" s="61">
        <v>10.3</v>
      </c>
      <c r="E39" s="110">
        <v>7.5</v>
      </c>
    </row>
    <row r="40" spans="1:5" ht="12.75">
      <c r="A40" s="17"/>
      <c r="B40" s="72"/>
      <c r="C40" s="64" t="s">
        <v>262</v>
      </c>
      <c r="D40" s="61">
        <v>10.6</v>
      </c>
      <c r="E40" s="110">
        <v>7.5</v>
      </c>
    </row>
    <row r="41" spans="1:5" ht="12.75">
      <c r="A41" s="17"/>
      <c r="B41" s="72"/>
      <c r="C41" s="64" t="s">
        <v>263</v>
      </c>
      <c r="D41" s="61">
        <v>21.8</v>
      </c>
      <c r="E41" s="110">
        <v>16.1</v>
      </c>
    </row>
    <row r="42" spans="1:5" ht="12.75">
      <c r="A42" s="17"/>
      <c r="B42" s="70" t="s">
        <v>264</v>
      </c>
      <c r="C42" s="63"/>
      <c r="D42" s="51">
        <f>D43+D44</f>
        <v>194.7</v>
      </c>
      <c r="E42" s="51">
        <f>E43+E44</f>
        <v>2.8</v>
      </c>
    </row>
    <row r="43" spans="1:5" ht="12.75">
      <c r="A43" s="17"/>
      <c r="B43" s="72" t="s">
        <v>265</v>
      </c>
      <c r="C43" s="41" t="s">
        <v>189</v>
      </c>
      <c r="D43" s="55">
        <v>4.7</v>
      </c>
      <c r="E43" s="56">
        <v>2.8</v>
      </c>
    </row>
    <row r="44" spans="1:5" ht="12.75">
      <c r="A44" s="17"/>
      <c r="B44" s="72" t="s">
        <v>266</v>
      </c>
      <c r="C44" s="41"/>
      <c r="D44" s="55">
        <f>SUM(D45:D54)</f>
        <v>190</v>
      </c>
      <c r="E44" s="56"/>
    </row>
    <row r="45" spans="1:5" ht="12.75">
      <c r="A45" s="17"/>
      <c r="B45" s="108" t="s">
        <v>313</v>
      </c>
      <c r="C45" s="64" t="s">
        <v>254</v>
      </c>
      <c r="D45" s="61">
        <v>20.064</v>
      </c>
      <c r="E45" s="56"/>
    </row>
    <row r="46" spans="1:5" ht="12.75">
      <c r="A46" s="17"/>
      <c r="B46" s="72"/>
      <c r="C46" s="64" t="s">
        <v>255</v>
      </c>
      <c r="D46" s="61">
        <v>10.64</v>
      </c>
      <c r="E46" s="56"/>
    </row>
    <row r="47" spans="1:5" ht="12.75">
      <c r="A47" s="17"/>
      <c r="B47" s="72"/>
      <c r="C47" s="64" t="s">
        <v>256</v>
      </c>
      <c r="D47" s="61">
        <v>13.072</v>
      </c>
      <c r="E47" s="56"/>
    </row>
    <row r="48" spans="1:5" ht="12.75">
      <c r="A48" s="17"/>
      <c r="B48" s="72"/>
      <c r="C48" s="64" t="s">
        <v>257</v>
      </c>
      <c r="D48" s="61">
        <v>4.56</v>
      </c>
      <c r="E48" s="56"/>
    </row>
    <row r="49" spans="1:5" ht="12.75">
      <c r="A49" s="17"/>
      <c r="B49" s="72"/>
      <c r="C49" s="64" t="s">
        <v>258</v>
      </c>
      <c r="D49" s="61">
        <v>5.776</v>
      </c>
      <c r="E49" s="56"/>
    </row>
    <row r="50" spans="1:5" ht="12.75">
      <c r="A50" s="17"/>
      <c r="B50" s="72"/>
      <c r="C50" s="64" t="s">
        <v>259</v>
      </c>
      <c r="D50" s="61">
        <v>14.896</v>
      </c>
      <c r="E50" s="56"/>
    </row>
    <row r="51" spans="1:5" ht="12.75">
      <c r="A51" s="17"/>
      <c r="B51" s="72"/>
      <c r="C51" s="64" t="s">
        <v>260</v>
      </c>
      <c r="D51" s="61">
        <v>15.808</v>
      </c>
      <c r="E51" s="56"/>
    </row>
    <row r="52" spans="1:5" ht="12.75">
      <c r="A52" s="17"/>
      <c r="B52" s="72"/>
      <c r="C52" s="64" t="s">
        <v>261</v>
      </c>
      <c r="D52" s="61">
        <v>9.424</v>
      </c>
      <c r="E52" s="56"/>
    </row>
    <row r="53" spans="1:5" ht="12.75">
      <c r="A53" s="17"/>
      <c r="B53" s="72"/>
      <c r="C53" s="64" t="s">
        <v>262</v>
      </c>
      <c r="D53" s="61">
        <v>25.84</v>
      </c>
      <c r="E53" s="56"/>
    </row>
    <row r="54" spans="1:5" ht="12.75">
      <c r="A54" s="17"/>
      <c r="B54" s="72"/>
      <c r="C54" s="64" t="s">
        <v>263</v>
      </c>
      <c r="D54" s="61">
        <v>69.92</v>
      </c>
      <c r="E54" s="56"/>
    </row>
    <row r="55" spans="1:5" ht="12.75">
      <c r="A55" s="17"/>
      <c r="B55" s="71" t="s">
        <v>267</v>
      </c>
      <c r="C55" s="53" t="s">
        <v>247</v>
      </c>
      <c r="D55" s="54">
        <v>3.7</v>
      </c>
      <c r="E55" s="52"/>
    </row>
    <row r="56" spans="1:5" ht="12.75">
      <c r="A56" s="17"/>
      <c r="B56" s="72"/>
      <c r="C56" s="41"/>
      <c r="D56" s="55"/>
      <c r="E56" s="56"/>
    </row>
    <row r="57" spans="1:5" ht="12.75">
      <c r="A57" s="17"/>
      <c r="B57" s="71" t="s">
        <v>93</v>
      </c>
      <c r="C57" s="53"/>
      <c r="D57" s="54">
        <f>SUM(D58:D67)</f>
        <v>9.830000000000002</v>
      </c>
      <c r="E57" s="52">
        <v>1.1</v>
      </c>
    </row>
    <row r="58" spans="1:5" ht="12.75">
      <c r="A58" s="17"/>
      <c r="B58" s="108" t="s">
        <v>312</v>
      </c>
      <c r="C58" s="41" t="s">
        <v>254</v>
      </c>
      <c r="D58" s="55">
        <v>0.9</v>
      </c>
      <c r="E58" s="56"/>
    </row>
    <row r="59" spans="1:5" ht="12.75">
      <c r="A59" s="17"/>
      <c r="B59" s="72"/>
      <c r="C59" s="41" t="s">
        <v>255</v>
      </c>
      <c r="D59" s="55">
        <v>0.9</v>
      </c>
      <c r="E59" s="56"/>
    </row>
    <row r="60" spans="1:5" ht="12.75">
      <c r="A60" s="17"/>
      <c r="B60" s="72"/>
      <c r="C60" s="41" t="s">
        <v>256</v>
      </c>
      <c r="D60" s="55">
        <v>0.9</v>
      </c>
      <c r="E60" s="56"/>
    </row>
    <row r="61" spans="1:5" ht="12.75">
      <c r="A61" s="17"/>
      <c r="B61" s="72"/>
      <c r="C61" s="41" t="s">
        <v>257</v>
      </c>
      <c r="D61" s="55">
        <v>0.9</v>
      </c>
      <c r="E61" s="56"/>
    </row>
    <row r="62" spans="1:5" ht="12.75">
      <c r="A62" s="17"/>
      <c r="B62" s="72"/>
      <c r="C62" s="41" t="s">
        <v>258</v>
      </c>
      <c r="D62" s="55">
        <v>0.9</v>
      </c>
      <c r="E62" s="56"/>
    </row>
    <row r="63" spans="1:5" ht="12.75">
      <c r="A63" s="17"/>
      <c r="B63" s="72"/>
      <c r="C63" s="41" t="s">
        <v>259</v>
      </c>
      <c r="D63" s="55">
        <v>0.9</v>
      </c>
      <c r="E63" s="56"/>
    </row>
    <row r="64" spans="1:5" ht="12.75">
      <c r="A64" s="17"/>
      <c r="B64" s="72"/>
      <c r="C64" s="41" t="s">
        <v>260</v>
      </c>
      <c r="D64" s="55">
        <v>0.9</v>
      </c>
      <c r="E64" s="56"/>
    </row>
    <row r="65" spans="1:5" ht="12.75">
      <c r="A65" s="17"/>
      <c r="B65" s="72"/>
      <c r="C65" s="41" t="s">
        <v>261</v>
      </c>
      <c r="D65" s="55">
        <v>0.9</v>
      </c>
      <c r="E65" s="56"/>
    </row>
    <row r="66" spans="1:5" ht="12.75">
      <c r="A66" s="17"/>
      <c r="B66" s="72"/>
      <c r="C66" s="41" t="s">
        <v>262</v>
      </c>
      <c r="D66" s="55">
        <v>0.9</v>
      </c>
      <c r="E66" s="56"/>
    </row>
    <row r="67" spans="1:5" ht="12.75">
      <c r="A67" s="17"/>
      <c r="B67" s="72"/>
      <c r="C67" s="41" t="s">
        <v>263</v>
      </c>
      <c r="D67" s="55">
        <v>1.73</v>
      </c>
      <c r="E67" s="56">
        <v>1.1</v>
      </c>
    </row>
    <row r="68" spans="1:5" ht="12.75">
      <c r="A68" s="17"/>
      <c r="B68" s="71" t="s">
        <v>268</v>
      </c>
      <c r="C68" s="53"/>
      <c r="D68" s="53">
        <f>D69+D70+D81</f>
        <v>459.00000000000006</v>
      </c>
      <c r="E68" s="53">
        <f>E69+E70</f>
        <v>120.7</v>
      </c>
    </row>
    <row r="69" spans="1:5" ht="12.75">
      <c r="A69" s="17"/>
      <c r="B69" s="72" t="s">
        <v>269</v>
      </c>
      <c r="C69" s="41" t="s">
        <v>270</v>
      </c>
      <c r="D69" s="41">
        <v>263</v>
      </c>
      <c r="E69" s="56"/>
    </row>
    <row r="70" spans="1:5" ht="12.75">
      <c r="A70" s="17"/>
      <c r="B70" s="72" t="s">
        <v>271</v>
      </c>
      <c r="C70" s="41"/>
      <c r="D70" s="64">
        <f>SUM(D71:D80)</f>
        <v>194.70000000000002</v>
      </c>
      <c r="E70" s="64">
        <f>SUM(E71:E80)</f>
        <v>120.7</v>
      </c>
    </row>
    <row r="71" spans="1:5" ht="12.75">
      <c r="A71" s="17"/>
      <c r="B71" s="108" t="s">
        <v>311</v>
      </c>
      <c r="C71" s="64" t="s">
        <v>254</v>
      </c>
      <c r="D71" s="61">
        <v>8.4</v>
      </c>
      <c r="E71" s="110">
        <v>5.8</v>
      </c>
    </row>
    <row r="72" spans="1:5" ht="12.75">
      <c r="A72" s="17"/>
      <c r="B72" s="72"/>
      <c r="C72" s="64" t="s">
        <v>255</v>
      </c>
      <c r="D72" s="62">
        <v>8</v>
      </c>
      <c r="E72" s="110">
        <v>5.8</v>
      </c>
    </row>
    <row r="73" spans="1:5" ht="12.75">
      <c r="A73" s="17"/>
      <c r="B73" s="72"/>
      <c r="C73" s="64" t="s">
        <v>256</v>
      </c>
      <c r="D73" s="61">
        <v>7.8</v>
      </c>
      <c r="E73" s="110">
        <v>5.8</v>
      </c>
    </row>
    <row r="74" spans="1:5" ht="12.75">
      <c r="A74" s="17"/>
      <c r="B74" s="72"/>
      <c r="C74" s="64" t="s">
        <v>257</v>
      </c>
      <c r="D74" s="61">
        <v>6.4</v>
      </c>
      <c r="E74" s="110">
        <v>4.6</v>
      </c>
    </row>
    <row r="75" spans="1:5" ht="12.75">
      <c r="A75" s="17"/>
      <c r="B75" s="72"/>
      <c r="C75" s="64" t="s">
        <v>258</v>
      </c>
      <c r="D75" s="61">
        <v>6.2</v>
      </c>
      <c r="E75" s="110">
        <v>4.3</v>
      </c>
    </row>
    <row r="76" spans="1:5" ht="12.75">
      <c r="A76" s="17"/>
      <c r="B76" s="72"/>
      <c r="C76" s="64" t="s">
        <v>259</v>
      </c>
      <c r="D76" s="60">
        <v>8.5</v>
      </c>
      <c r="E76" s="110">
        <v>5.8</v>
      </c>
    </row>
    <row r="77" spans="1:5" ht="12.75">
      <c r="A77" s="17"/>
      <c r="B77" s="72"/>
      <c r="C77" s="64" t="s">
        <v>260</v>
      </c>
      <c r="D77" s="60">
        <v>8.6</v>
      </c>
      <c r="E77" s="110">
        <v>5.8</v>
      </c>
    </row>
    <row r="78" spans="1:5" ht="12.75">
      <c r="A78" s="17"/>
      <c r="B78" s="72"/>
      <c r="C78" s="64" t="s">
        <v>261</v>
      </c>
      <c r="D78" s="61">
        <v>6.2</v>
      </c>
      <c r="E78" s="110">
        <v>4.4</v>
      </c>
    </row>
    <row r="79" spans="1:5" ht="12.75">
      <c r="A79" s="17"/>
      <c r="B79" s="72"/>
      <c r="C79" s="64" t="s">
        <v>262</v>
      </c>
      <c r="D79" s="61">
        <v>9.9</v>
      </c>
      <c r="E79" s="110">
        <v>6.5</v>
      </c>
    </row>
    <row r="80" spans="1:5" ht="12.75">
      <c r="A80" s="17"/>
      <c r="B80" s="72"/>
      <c r="C80" s="64" t="s">
        <v>272</v>
      </c>
      <c r="D80" s="61">
        <v>124.7</v>
      </c>
      <c r="E80" s="110">
        <v>71.9</v>
      </c>
    </row>
    <row r="81" spans="1:5" ht="25.5">
      <c r="A81" s="17"/>
      <c r="B81" s="196" t="s">
        <v>403</v>
      </c>
      <c r="C81" s="64" t="s">
        <v>189</v>
      </c>
      <c r="D81" s="197">
        <v>1.3</v>
      </c>
      <c r="E81" s="110"/>
    </row>
    <row r="82" spans="1:5" ht="12.75">
      <c r="A82" s="17"/>
      <c r="B82" s="71" t="s">
        <v>94</v>
      </c>
      <c r="C82" s="53" t="s">
        <v>273</v>
      </c>
      <c r="D82" s="54">
        <v>611.9</v>
      </c>
      <c r="E82" s="52">
        <v>432.3</v>
      </c>
    </row>
    <row r="83" spans="1:5" ht="13.5" thickBot="1">
      <c r="A83" s="17"/>
      <c r="B83" s="74" t="s">
        <v>274</v>
      </c>
      <c r="C83" s="65" t="s">
        <v>275</v>
      </c>
      <c r="D83" s="66">
        <v>103.3</v>
      </c>
      <c r="E83" s="67">
        <v>58.962</v>
      </c>
    </row>
    <row r="84" spans="1:5" ht="16.5" thickBot="1">
      <c r="A84" s="17"/>
      <c r="B84" s="75" t="s">
        <v>276</v>
      </c>
      <c r="C84" s="68"/>
      <c r="D84" s="198">
        <f>SUM(D9:D17)+D21+D22+D23+D27+D42+D55+D57+D68+D82+D83</f>
        <v>2286.949</v>
      </c>
      <c r="E84" s="198">
        <f>SUM(E9:E17)+E21+E22+E23+E27+E42+E55+E57+E68+E82+E83</f>
        <v>916.3240000000001</v>
      </c>
    </row>
  </sheetData>
  <sheetProtection/>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51"/>
  <sheetViews>
    <sheetView zoomScalePageLayoutView="0" workbookViewId="0" topLeftCell="A28">
      <selection activeCell="C16" sqref="C16"/>
    </sheetView>
  </sheetViews>
  <sheetFormatPr defaultColWidth="9.140625" defaultRowHeight="12.75"/>
  <cols>
    <col min="1" max="1" width="5.00390625" style="0" customWidth="1"/>
    <col min="2" max="2" width="45.28125" style="0" customWidth="1"/>
    <col min="3" max="3" width="12.421875" style="0" customWidth="1"/>
    <col min="4" max="4" width="15.57421875" style="0" customWidth="1"/>
    <col min="5" max="5" width="9.57421875" style="0" bestFit="1" customWidth="1"/>
  </cols>
  <sheetData>
    <row r="1" spans="2:4" ht="25.5" customHeight="1">
      <c r="B1" s="2"/>
      <c r="C1" s="2"/>
      <c r="D1" s="12" t="s">
        <v>188</v>
      </c>
    </row>
    <row r="2" spans="4:5" ht="12.75">
      <c r="D2" s="13" t="s">
        <v>308</v>
      </c>
      <c r="E2" s="14"/>
    </row>
    <row r="3" spans="2:4" ht="15.75">
      <c r="B3" s="1"/>
      <c r="C3" s="1"/>
      <c r="D3" s="12" t="s">
        <v>284</v>
      </c>
    </row>
    <row r="4" spans="2:3" ht="15.75">
      <c r="B4" s="1"/>
      <c r="C4" s="1"/>
    </row>
    <row r="5" spans="2:3" ht="15.75">
      <c r="B5" s="3" t="s">
        <v>286</v>
      </c>
      <c r="C5" s="3"/>
    </row>
    <row r="6" spans="2:3" ht="15.75">
      <c r="B6" s="3" t="s">
        <v>329</v>
      </c>
      <c r="C6" s="3"/>
    </row>
    <row r="8" spans="2:3" ht="12.75">
      <c r="B8" s="22"/>
      <c r="C8" s="22"/>
    </row>
    <row r="9" spans="2:3" ht="12.75">
      <c r="B9" s="23"/>
      <c r="C9" s="23"/>
    </row>
    <row r="10" spans="2:4" ht="12.75">
      <c r="B10" s="23"/>
      <c r="C10" s="23"/>
      <c r="D10" t="s">
        <v>216</v>
      </c>
    </row>
    <row r="11" spans="1:4" ht="12.75">
      <c r="A11" s="591" t="s">
        <v>3</v>
      </c>
      <c r="B11" s="590" t="s">
        <v>207</v>
      </c>
      <c r="C11" s="594" t="s">
        <v>280</v>
      </c>
      <c r="D11" s="591" t="s">
        <v>281</v>
      </c>
    </row>
    <row r="12" spans="1:4" ht="12.75">
      <c r="A12" s="592"/>
      <c r="B12" s="590"/>
      <c r="C12" s="595"/>
      <c r="D12" s="592"/>
    </row>
    <row r="13" spans="1:4" ht="12.75">
      <c r="A13" s="593"/>
      <c r="B13" s="590"/>
      <c r="C13" s="596"/>
      <c r="D13" s="593"/>
    </row>
    <row r="14" spans="1:4" ht="12.75">
      <c r="A14" s="17" t="s">
        <v>7</v>
      </c>
      <c r="B14" s="88" t="s">
        <v>189</v>
      </c>
      <c r="C14" s="86">
        <v>3189.12</v>
      </c>
      <c r="D14" s="86">
        <v>111595.89</v>
      </c>
    </row>
    <row r="15" spans="1:4" ht="12.75">
      <c r="A15" s="17"/>
      <c r="B15" s="27" t="s">
        <v>623</v>
      </c>
      <c r="C15" s="82"/>
      <c r="D15" s="82">
        <v>30000</v>
      </c>
    </row>
    <row r="16" spans="1:4" ht="12.75">
      <c r="A16" s="17" t="s">
        <v>9</v>
      </c>
      <c r="B16" s="471" t="s">
        <v>624</v>
      </c>
      <c r="C16" s="474">
        <v>3189.12</v>
      </c>
      <c r="D16" s="82"/>
    </row>
    <row r="17" spans="1:4" ht="12.75">
      <c r="A17" s="17" t="s">
        <v>11</v>
      </c>
      <c r="B17" s="24" t="s">
        <v>122</v>
      </c>
      <c r="C17" s="82">
        <v>1727.1</v>
      </c>
      <c r="D17" s="82"/>
    </row>
    <row r="18" spans="1:4" ht="12.75">
      <c r="A18" s="17" t="s">
        <v>14</v>
      </c>
      <c r="B18" s="24" t="s">
        <v>123</v>
      </c>
      <c r="C18" s="82">
        <v>1378.3</v>
      </c>
      <c r="D18" s="82"/>
    </row>
    <row r="19" spans="1:4" ht="12.75">
      <c r="A19" s="17" t="s">
        <v>17</v>
      </c>
      <c r="B19" s="25" t="s">
        <v>126</v>
      </c>
      <c r="C19" s="82">
        <v>21589.05</v>
      </c>
      <c r="D19" s="82"/>
    </row>
    <row r="20" spans="1:4" ht="12.75">
      <c r="A20" s="17" t="s">
        <v>23</v>
      </c>
      <c r="B20" s="26" t="s">
        <v>191</v>
      </c>
      <c r="C20" s="82">
        <v>1617.5</v>
      </c>
      <c r="D20" s="82"/>
    </row>
    <row r="21" spans="1:4" ht="24">
      <c r="A21" s="17" t="s">
        <v>26</v>
      </c>
      <c r="B21" s="80" t="s">
        <v>213</v>
      </c>
      <c r="C21" s="82">
        <v>1453.86</v>
      </c>
      <c r="D21" s="82"/>
    </row>
    <row r="22" spans="1:4" ht="12.75">
      <c r="A22" s="31" t="s">
        <v>29</v>
      </c>
      <c r="B22" s="24" t="s">
        <v>128</v>
      </c>
      <c r="C22" s="82">
        <v>155.88</v>
      </c>
      <c r="D22" s="82"/>
    </row>
    <row r="23" spans="1:4" ht="12.75">
      <c r="A23" s="31" t="s">
        <v>32</v>
      </c>
      <c r="B23" s="24" t="s">
        <v>129</v>
      </c>
      <c r="C23" s="82">
        <v>99.44</v>
      </c>
      <c r="D23" s="82"/>
    </row>
    <row r="24" spans="1:4" ht="12.75">
      <c r="A24" s="31" t="s">
        <v>35</v>
      </c>
      <c r="B24" s="24" t="s">
        <v>131</v>
      </c>
      <c r="C24" s="82">
        <v>280.37</v>
      </c>
      <c r="D24" s="82"/>
    </row>
    <row r="25" spans="1:4" ht="12.75">
      <c r="A25" s="31" t="s">
        <v>38</v>
      </c>
      <c r="B25" s="88" t="s">
        <v>130</v>
      </c>
      <c r="C25" s="82">
        <v>23.61</v>
      </c>
      <c r="D25" s="82"/>
    </row>
    <row r="26" spans="1:4" ht="12.75">
      <c r="A26" s="17" t="s">
        <v>41</v>
      </c>
      <c r="B26" s="88" t="s">
        <v>326</v>
      </c>
      <c r="C26" s="82">
        <v>78.19</v>
      </c>
      <c r="D26" s="82"/>
    </row>
    <row r="27" spans="1:4" ht="12.75">
      <c r="A27" s="17" t="s">
        <v>44</v>
      </c>
      <c r="B27" s="24" t="s">
        <v>192</v>
      </c>
      <c r="C27" s="82">
        <v>264.77</v>
      </c>
      <c r="D27" s="82"/>
    </row>
    <row r="28" spans="1:4" ht="12.75">
      <c r="A28" s="17" t="s">
        <v>47</v>
      </c>
      <c r="B28" s="24" t="s">
        <v>136</v>
      </c>
      <c r="C28" s="82">
        <v>39741.47</v>
      </c>
      <c r="D28" s="82"/>
    </row>
    <row r="29" spans="1:4" ht="12.75">
      <c r="A29" s="17" t="s">
        <v>50</v>
      </c>
      <c r="B29" s="24" t="s">
        <v>193</v>
      </c>
      <c r="C29" s="82">
        <v>253.08</v>
      </c>
      <c r="D29" s="82"/>
    </row>
    <row r="30" spans="1:4" ht="12.75">
      <c r="A30" s="17" t="s">
        <v>52</v>
      </c>
      <c r="B30" s="24" t="s">
        <v>194</v>
      </c>
      <c r="C30" s="82">
        <v>415.61</v>
      </c>
      <c r="D30" s="82"/>
    </row>
    <row r="31" spans="1:4" ht="12.75">
      <c r="A31" s="17" t="s">
        <v>54</v>
      </c>
      <c r="B31" s="24" t="s">
        <v>139</v>
      </c>
      <c r="C31" s="82">
        <v>44.76</v>
      </c>
      <c r="D31" s="82"/>
    </row>
    <row r="32" spans="1:4" ht="12.75">
      <c r="A32" s="17" t="s">
        <v>57</v>
      </c>
      <c r="B32" s="24" t="s">
        <v>195</v>
      </c>
      <c r="C32" s="82">
        <v>190.97</v>
      </c>
      <c r="D32" s="82"/>
    </row>
    <row r="33" spans="1:4" ht="12.75">
      <c r="A33" s="17" t="s">
        <v>59</v>
      </c>
      <c r="B33" s="24" t="s">
        <v>142</v>
      </c>
      <c r="C33" s="82">
        <v>1055.19</v>
      </c>
      <c r="D33" s="82"/>
    </row>
    <row r="34" spans="1:4" ht="12.75">
      <c r="A34" s="17" t="s">
        <v>140</v>
      </c>
      <c r="B34" s="24" t="s">
        <v>143</v>
      </c>
      <c r="C34" s="82">
        <v>781.22</v>
      </c>
      <c r="D34" s="82"/>
    </row>
    <row r="35" spans="1:4" ht="12.75">
      <c r="A35" s="17" t="s">
        <v>63</v>
      </c>
      <c r="B35" s="24" t="s">
        <v>145</v>
      </c>
      <c r="C35" s="82">
        <v>1116.98</v>
      </c>
      <c r="D35" s="82"/>
    </row>
    <row r="36" spans="1:4" ht="12.75">
      <c r="A36" s="31" t="s">
        <v>66</v>
      </c>
      <c r="B36" s="24" t="s">
        <v>196</v>
      </c>
      <c r="C36" s="82">
        <v>50.62</v>
      </c>
      <c r="D36" s="82"/>
    </row>
    <row r="37" spans="1:4" ht="12.75">
      <c r="A37" s="31" t="s">
        <v>68</v>
      </c>
      <c r="B37" s="24" t="s">
        <v>227</v>
      </c>
      <c r="C37" s="82">
        <v>1168.67</v>
      </c>
      <c r="D37" s="82"/>
    </row>
    <row r="38" spans="1:4" ht="12.75">
      <c r="A38" s="31" t="s">
        <v>70</v>
      </c>
      <c r="B38" s="24" t="s">
        <v>164</v>
      </c>
      <c r="C38" s="82">
        <v>1051.99</v>
      </c>
      <c r="D38" s="82"/>
    </row>
    <row r="39" spans="1:4" ht="12.75">
      <c r="A39" s="31" t="s">
        <v>73</v>
      </c>
      <c r="B39" s="472" t="s">
        <v>204</v>
      </c>
      <c r="C39" s="82">
        <v>676.39</v>
      </c>
      <c r="D39" s="82"/>
    </row>
    <row r="40" spans="1:4" ht="12.75">
      <c r="A40" s="31" t="s">
        <v>76</v>
      </c>
      <c r="B40" s="473" t="s">
        <v>205</v>
      </c>
      <c r="C40" s="82">
        <v>168</v>
      </c>
      <c r="D40" s="82"/>
    </row>
    <row r="41" spans="1:4" ht="12.75">
      <c r="A41" s="31" t="s">
        <v>79</v>
      </c>
      <c r="B41" s="24" t="s">
        <v>197</v>
      </c>
      <c r="C41" s="82">
        <v>2917.8</v>
      </c>
      <c r="D41" s="82"/>
    </row>
    <row r="42" spans="1:4" ht="12.75">
      <c r="A42" s="31" t="s">
        <v>82</v>
      </c>
      <c r="B42" s="24" t="s">
        <v>182</v>
      </c>
      <c r="C42" s="82">
        <v>2888.34</v>
      </c>
      <c r="D42" s="82"/>
    </row>
    <row r="43" spans="1:4" ht="12.75">
      <c r="A43" s="31" t="s">
        <v>83</v>
      </c>
      <c r="B43" s="24" t="s">
        <v>184</v>
      </c>
      <c r="C43" s="82">
        <v>50</v>
      </c>
      <c r="D43" s="82"/>
    </row>
    <row r="44" spans="1:4" ht="12.75">
      <c r="A44" s="31" t="s">
        <v>85</v>
      </c>
      <c r="B44" s="24" t="s">
        <v>186</v>
      </c>
      <c r="C44" s="82">
        <v>0.6</v>
      </c>
      <c r="D44" s="82"/>
    </row>
    <row r="45" spans="1:4" ht="12.75">
      <c r="A45" s="100" t="s">
        <v>149</v>
      </c>
      <c r="B45" s="24" t="s">
        <v>278</v>
      </c>
      <c r="C45" s="86">
        <f>SUM(C15:C44)</f>
        <v>84428.88</v>
      </c>
      <c r="D45" s="90"/>
    </row>
    <row r="46" spans="1:4" ht="24.75" customHeight="1">
      <c r="A46" s="100" t="s">
        <v>151</v>
      </c>
      <c r="B46" s="36" t="s">
        <v>279</v>
      </c>
      <c r="C46" s="86">
        <v>67165.54</v>
      </c>
      <c r="D46" s="82"/>
    </row>
    <row r="47" spans="1:4" ht="24.75" customHeight="1">
      <c r="A47" s="100" t="s">
        <v>153</v>
      </c>
      <c r="B47" s="164" t="s">
        <v>327</v>
      </c>
      <c r="C47" s="86"/>
      <c r="D47" s="86">
        <v>107000</v>
      </c>
    </row>
    <row r="48" spans="1:4" ht="24.75" customHeight="1">
      <c r="A48" s="100" t="s">
        <v>155</v>
      </c>
      <c r="B48" s="164" t="s">
        <v>328</v>
      </c>
      <c r="C48" s="86"/>
      <c r="D48" s="82">
        <v>107000</v>
      </c>
    </row>
    <row r="49" spans="1:4" ht="14.25" customHeight="1">
      <c r="A49" s="100"/>
      <c r="B49" s="164" t="s">
        <v>142</v>
      </c>
      <c r="C49" s="86"/>
      <c r="D49" s="86">
        <v>5000</v>
      </c>
    </row>
    <row r="50" spans="1:4" ht="11.25" customHeight="1">
      <c r="A50" s="100" t="s">
        <v>157</v>
      </c>
      <c r="B50" s="164" t="s">
        <v>625</v>
      </c>
      <c r="C50" s="86"/>
      <c r="D50" s="86">
        <v>84800</v>
      </c>
    </row>
    <row r="51" spans="1:5" ht="12.75">
      <c r="A51" s="100" t="s">
        <v>159</v>
      </c>
      <c r="B51" s="88" t="s">
        <v>206</v>
      </c>
      <c r="C51" s="86">
        <v>208393.40824837817</v>
      </c>
      <c r="D51" s="86">
        <f>D47+D49+D50+D14</f>
        <v>308395.89</v>
      </c>
      <c r="E51" s="89"/>
    </row>
  </sheetData>
  <sheetProtection/>
  <mergeCells count="4">
    <mergeCell ref="B11:B13"/>
    <mergeCell ref="A11:A13"/>
    <mergeCell ref="D11:D13"/>
    <mergeCell ref="C11:C13"/>
  </mergeCells>
  <printOptions/>
  <pageMargins left="0.7480314960629921" right="0.7480314960629921" top="0.7874015748031497" bottom="0"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2:M43"/>
  <sheetViews>
    <sheetView tabSelected="1" zoomScalePageLayoutView="0" workbookViewId="0" topLeftCell="A1">
      <selection activeCell="J44" sqref="J44"/>
    </sheetView>
  </sheetViews>
  <sheetFormatPr defaultColWidth="9.140625" defaultRowHeight="12.75"/>
  <cols>
    <col min="1" max="1" width="3.8515625" style="0" customWidth="1"/>
    <col min="2" max="2" width="23.28125" style="0" customWidth="1"/>
    <col min="3" max="3" width="11.28125" style="0" customWidth="1"/>
    <col min="4" max="4" width="8.140625" style="0" customWidth="1"/>
    <col min="5" max="6" width="8.28125" style="0" customWidth="1"/>
    <col min="7" max="7" width="8.57421875" style="0" customWidth="1"/>
    <col min="8" max="8" width="8.140625" style="0" customWidth="1"/>
    <col min="10" max="10" width="6.421875" style="0" customWidth="1"/>
    <col min="11" max="11" width="7.28125" style="0" customWidth="1"/>
    <col min="12" max="12" width="11.421875" style="0" customWidth="1"/>
    <col min="13" max="13" width="13.421875" style="0" customWidth="1"/>
  </cols>
  <sheetData>
    <row r="2" spans="1:13" ht="12.75">
      <c r="A2" s="48"/>
      <c r="B2" s="48"/>
      <c r="C2" s="48"/>
      <c r="D2" s="48"/>
      <c r="E2" s="48"/>
      <c r="F2" s="48"/>
      <c r="G2" s="48"/>
      <c r="H2" s="48"/>
      <c r="I2" s="48"/>
      <c r="J2" s="48"/>
      <c r="K2" s="48"/>
      <c r="L2" s="48"/>
      <c r="M2" s="48"/>
    </row>
    <row r="3" spans="1:13" ht="12.75">
      <c r="A3" s="48"/>
      <c r="B3" s="48"/>
      <c r="C3" s="48"/>
      <c r="D3" s="48" t="s">
        <v>198</v>
      </c>
      <c r="E3" s="48"/>
      <c r="F3" s="48"/>
      <c r="G3" s="48"/>
      <c r="H3" s="48"/>
      <c r="I3" s="48"/>
      <c r="J3" s="48"/>
      <c r="K3" s="48"/>
      <c r="L3" s="48"/>
      <c r="M3" s="48"/>
    </row>
    <row r="4" spans="1:13" ht="12.75">
      <c r="A4" s="48"/>
      <c r="B4" s="48"/>
      <c r="C4" s="48"/>
      <c r="D4" s="48" t="s">
        <v>401</v>
      </c>
      <c r="E4" s="48"/>
      <c r="F4" s="48"/>
      <c r="G4" s="48"/>
      <c r="H4" s="48"/>
      <c r="I4" s="48"/>
      <c r="J4" s="48"/>
      <c r="K4" s="48"/>
      <c r="L4" s="48"/>
      <c r="M4" s="48"/>
    </row>
    <row r="5" spans="1:13" ht="13.5" customHeight="1">
      <c r="A5" s="48"/>
      <c r="B5" s="48"/>
      <c r="C5" s="48"/>
      <c r="D5" s="48" t="s">
        <v>285</v>
      </c>
      <c r="E5" s="48"/>
      <c r="F5" s="48"/>
      <c r="G5" s="48"/>
      <c r="H5" s="48"/>
      <c r="I5" s="48"/>
      <c r="J5" s="48"/>
      <c r="K5" s="48"/>
      <c r="L5" s="48"/>
      <c r="M5" s="48"/>
    </row>
    <row r="6" spans="1:13" ht="12.75">
      <c r="A6" s="48"/>
      <c r="B6" s="48"/>
      <c r="C6" s="48"/>
      <c r="D6" s="48"/>
      <c r="E6" s="48"/>
      <c r="F6" s="48"/>
      <c r="G6" s="48"/>
      <c r="H6" s="48"/>
      <c r="I6" s="48"/>
      <c r="J6" s="48"/>
      <c r="K6" s="48"/>
      <c r="L6" s="48"/>
      <c r="M6" s="48"/>
    </row>
    <row r="7" spans="1:13" ht="13.5" customHeight="1">
      <c r="A7" s="602"/>
      <c r="B7" s="602"/>
      <c r="C7" s="602"/>
      <c r="D7" s="602"/>
      <c r="E7" s="602"/>
      <c r="F7" s="602"/>
      <c r="G7" s="48"/>
      <c r="H7" s="48"/>
      <c r="I7" s="48"/>
      <c r="J7" s="48"/>
      <c r="K7" s="48"/>
      <c r="L7" s="48"/>
      <c r="M7" s="48"/>
    </row>
    <row r="8" spans="1:13" ht="13.5" customHeight="1">
      <c r="A8" s="48"/>
      <c r="B8" s="603" t="s">
        <v>330</v>
      </c>
      <c r="C8" s="604"/>
      <c r="D8" s="604"/>
      <c r="E8" s="604"/>
      <c r="F8" s="604"/>
      <c r="G8" s="604"/>
      <c r="H8" s="604"/>
      <c r="I8" s="604"/>
      <c r="J8" s="604"/>
      <c r="K8" s="604"/>
      <c r="L8" s="604"/>
      <c r="M8" s="48"/>
    </row>
    <row r="9" spans="1:13" ht="12.75">
      <c r="A9" s="48"/>
      <c r="B9" s="604"/>
      <c r="C9" s="604"/>
      <c r="D9" s="604"/>
      <c r="E9" s="604"/>
      <c r="F9" s="604"/>
      <c r="G9" s="604"/>
      <c r="H9" s="604"/>
      <c r="I9" s="604"/>
      <c r="J9" s="604"/>
      <c r="K9" s="604"/>
      <c r="L9" s="604"/>
      <c r="M9" s="48"/>
    </row>
    <row r="10" spans="1:13" ht="13.5" thickBot="1">
      <c r="A10" s="166"/>
      <c r="B10" s="166"/>
      <c r="C10" s="166"/>
      <c r="D10" s="48"/>
      <c r="E10" s="48"/>
      <c r="F10" s="48" t="s">
        <v>307</v>
      </c>
      <c r="G10" s="48"/>
      <c r="H10" s="48"/>
      <c r="I10" s="48"/>
      <c r="J10" s="48"/>
      <c r="K10" s="48"/>
      <c r="L10" s="48"/>
      <c r="M10" s="48"/>
    </row>
    <row r="11" spans="1:13" ht="12.75" customHeight="1">
      <c r="A11" s="605" t="s">
        <v>331</v>
      </c>
      <c r="B11" s="608" t="s">
        <v>332</v>
      </c>
      <c r="C11" s="611" t="s">
        <v>333</v>
      </c>
      <c r="D11" s="605" t="s">
        <v>334</v>
      </c>
      <c r="E11" s="167" t="s">
        <v>335</v>
      </c>
      <c r="F11" s="168"/>
      <c r="G11" s="169"/>
      <c r="H11" s="168" t="s">
        <v>336</v>
      </c>
      <c r="I11" s="168"/>
      <c r="J11" s="167"/>
      <c r="K11" s="168"/>
      <c r="L11" s="170"/>
      <c r="M11" s="171" t="s">
        <v>337</v>
      </c>
    </row>
    <row r="12" spans="1:13" ht="12.75">
      <c r="A12" s="606"/>
      <c r="B12" s="609"/>
      <c r="C12" s="612"/>
      <c r="D12" s="606"/>
      <c r="E12" s="614" t="s">
        <v>338</v>
      </c>
      <c r="F12" s="616" t="s">
        <v>339</v>
      </c>
      <c r="G12" s="597" t="s">
        <v>340</v>
      </c>
      <c r="H12" s="172"/>
      <c r="I12" s="599" t="s">
        <v>341</v>
      </c>
      <c r="J12" s="600"/>
      <c r="K12" s="600"/>
      <c r="L12" s="601"/>
      <c r="M12" s="597"/>
    </row>
    <row r="13" spans="1:13" ht="64.5" thickBot="1">
      <c r="A13" s="607"/>
      <c r="B13" s="610"/>
      <c r="C13" s="613"/>
      <c r="D13" s="607"/>
      <c r="E13" s="615"/>
      <c r="F13" s="610"/>
      <c r="G13" s="598"/>
      <c r="H13" s="174" t="s">
        <v>342</v>
      </c>
      <c r="I13" s="173" t="s">
        <v>343</v>
      </c>
      <c r="J13" s="173" t="s">
        <v>344</v>
      </c>
      <c r="K13" s="175" t="s">
        <v>345</v>
      </c>
      <c r="L13" s="173" t="s">
        <v>346</v>
      </c>
      <c r="M13" s="598"/>
    </row>
    <row r="14" spans="1:13" ht="12.75">
      <c r="A14" s="176">
        <v>1</v>
      </c>
      <c r="B14" s="48"/>
      <c r="C14" s="48"/>
      <c r="D14" s="133"/>
      <c r="E14" s="177"/>
      <c r="F14" s="177"/>
      <c r="G14" s="178"/>
      <c r="H14" s="48"/>
      <c r="I14" s="48"/>
      <c r="J14" s="48"/>
      <c r="K14" s="48"/>
      <c r="L14" s="48"/>
      <c r="M14" s="48"/>
    </row>
    <row r="15" spans="1:13" ht="63.75">
      <c r="A15" s="479">
        <v>1</v>
      </c>
      <c r="B15" s="480" t="s">
        <v>347</v>
      </c>
      <c r="C15" s="481" t="s">
        <v>348</v>
      </c>
      <c r="D15" s="483">
        <v>673.6</v>
      </c>
      <c r="E15" s="482"/>
      <c r="F15" s="482"/>
      <c r="G15" s="484"/>
      <c r="H15" s="485">
        <v>175</v>
      </c>
      <c r="I15" s="482">
        <v>145</v>
      </c>
      <c r="J15" s="482">
        <v>30</v>
      </c>
      <c r="K15" s="482"/>
      <c r="L15" s="486"/>
      <c r="M15" s="480" t="s">
        <v>349</v>
      </c>
    </row>
    <row r="16" spans="1:13" ht="93" customHeight="1">
      <c r="A16" s="479">
        <v>2</v>
      </c>
      <c r="B16" s="480" t="s">
        <v>350</v>
      </c>
      <c r="C16" s="481" t="s">
        <v>351</v>
      </c>
      <c r="D16" s="483">
        <v>3454.3</v>
      </c>
      <c r="E16" s="482"/>
      <c r="F16" s="482"/>
      <c r="G16" s="484"/>
      <c r="H16" s="485">
        <v>128</v>
      </c>
      <c r="I16" s="482">
        <v>116</v>
      </c>
      <c r="J16" s="482">
        <v>12</v>
      </c>
      <c r="K16" s="482"/>
      <c r="L16" s="482"/>
      <c r="M16" s="480" t="s">
        <v>352</v>
      </c>
    </row>
    <row r="17" spans="1:13" ht="80.25" customHeight="1">
      <c r="A17" s="479">
        <v>3</v>
      </c>
      <c r="B17" s="480" t="s">
        <v>353</v>
      </c>
      <c r="C17" s="481" t="s">
        <v>351</v>
      </c>
      <c r="D17" s="483">
        <v>2296.34</v>
      </c>
      <c r="E17" s="482"/>
      <c r="F17" s="482"/>
      <c r="G17" s="484"/>
      <c r="H17" s="485">
        <v>145</v>
      </c>
      <c r="I17" s="482">
        <v>145</v>
      </c>
      <c r="J17" s="482"/>
      <c r="K17" s="482"/>
      <c r="L17" s="482"/>
      <c r="M17" s="480" t="s">
        <v>349</v>
      </c>
    </row>
    <row r="18" spans="1:13" ht="64.5" customHeight="1">
      <c r="A18" s="479">
        <v>4</v>
      </c>
      <c r="B18" s="480" t="s">
        <v>354</v>
      </c>
      <c r="C18" s="481" t="s">
        <v>348</v>
      </c>
      <c r="D18" s="488">
        <v>1846.8</v>
      </c>
      <c r="E18" s="489"/>
      <c r="F18" s="490"/>
      <c r="G18" s="491"/>
      <c r="H18" s="485">
        <v>204</v>
      </c>
      <c r="I18" s="482">
        <v>204</v>
      </c>
      <c r="J18" s="482"/>
      <c r="K18" s="482"/>
      <c r="L18" s="482"/>
      <c r="M18" s="480" t="s">
        <v>352</v>
      </c>
    </row>
    <row r="19" spans="1:13" ht="76.5">
      <c r="A19" s="479">
        <v>5</v>
      </c>
      <c r="B19" s="480" t="s">
        <v>355</v>
      </c>
      <c r="C19" s="481" t="s">
        <v>348</v>
      </c>
      <c r="D19" s="492" t="s">
        <v>636</v>
      </c>
      <c r="E19" s="482"/>
      <c r="F19" s="482"/>
      <c r="G19" s="484"/>
      <c r="H19" s="485">
        <v>660</v>
      </c>
      <c r="I19" s="482">
        <v>600</v>
      </c>
      <c r="J19" s="482">
        <v>60</v>
      </c>
      <c r="K19" s="482"/>
      <c r="L19" s="493"/>
      <c r="M19" s="480" t="s">
        <v>352</v>
      </c>
    </row>
    <row r="20" spans="1:13" ht="76.5">
      <c r="A20" s="479">
        <v>6</v>
      </c>
      <c r="B20" s="480" t="s">
        <v>356</v>
      </c>
      <c r="C20" s="481" t="s">
        <v>357</v>
      </c>
      <c r="D20" s="492" t="s">
        <v>637</v>
      </c>
      <c r="E20" s="482"/>
      <c r="F20" s="482"/>
      <c r="G20" s="484"/>
      <c r="H20" s="485">
        <v>79.2</v>
      </c>
      <c r="I20" s="482">
        <v>72</v>
      </c>
      <c r="J20" s="482">
        <v>7.2</v>
      </c>
      <c r="K20" s="482"/>
      <c r="L20" s="482"/>
      <c r="M20" s="494" t="s">
        <v>352</v>
      </c>
    </row>
    <row r="21" spans="1:13" ht="218.25" customHeight="1">
      <c r="A21" s="480">
        <v>7</v>
      </c>
      <c r="B21" s="480" t="s">
        <v>358</v>
      </c>
      <c r="C21" s="197"/>
      <c r="D21" s="495" t="s">
        <v>638</v>
      </c>
      <c r="E21" s="496"/>
      <c r="F21" s="496"/>
      <c r="G21" s="497"/>
      <c r="H21" s="498" t="s">
        <v>638</v>
      </c>
      <c r="I21" s="496">
        <v>128</v>
      </c>
      <c r="J21" s="482">
        <v>10.2</v>
      </c>
      <c r="K21" s="482"/>
      <c r="L21" s="482"/>
      <c r="M21" s="480" t="s">
        <v>359</v>
      </c>
    </row>
    <row r="22" spans="1:13" ht="114.75">
      <c r="A22" s="479">
        <v>8</v>
      </c>
      <c r="B22" s="480" t="s">
        <v>360</v>
      </c>
      <c r="C22" s="481"/>
      <c r="D22" s="483">
        <v>1267.1</v>
      </c>
      <c r="E22" s="482"/>
      <c r="F22" s="482"/>
      <c r="G22" s="484"/>
      <c r="H22" s="485">
        <v>121</v>
      </c>
      <c r="I22" s="482">
        <v>110</v>
      </c>
      <c r="J22" s="482">
        <v>11</v>
      </c>
      <c r="K22" s="482"/>
      <c r="L22" s="482"/>
      <c r="M22" s="480" t="s">
        <v>352</v>
      </c>
    </row>
    <row r="23" spans="1:13" ht="63.75">
      <c r="A23" s="499">
        <v>9</v>
      </c>
      <c r="B23" s="500" t="s">
        <v>361</v>
      </c>
      <c r="C23" s="501" t="s">
        <v>362</v>
      </c>
      <c r="D23" s="502">
        <v>2334</v>
      </c>
      <c r="E23" s="503">
        <v>1984</v>
      </c>
      <c r="F23" s="503"/>
      <c r="G23" s="504">
        <v>350</v>
      </c>
      <c r="H23" s="505">
        <v>0</v>
      </c>
      <c r="I23" s="503">
        <v>0</v>
      </c>
      <c r="J23" s="506">
        <v>0</v>
      </c>
      <c r="K23" s="503"/>
      <c r="L23" s="506"/>
      <c r="M23" s="500" t="s">
        <v>639</v>
      </c>
    </row>
    <row r="24" spans="1:13" ht="140.25">
      <c r="A24" s="179">
        <v>10</v>
      </c>
      <c r="B24" s="180" t="s">
        <v>363</v>
      </c>
      <c r="C24" s="181" t="s">
        <v>348</v>
      </c>
      <c r="D24" s="182">
        <v>533.7</v>
      </c>
      <c r="E24" s="183">
        <v>453.6</v>
      </c>
      <c r="F24" s="183">
        <v>40</v>
      </c>
      <c r="G24" s="184">
        <v>40</v>
      </c>
      <c r="H24" s="185">
        <v>10</v>
      </c>
      <c r="I24" s="183">
        <v>9</v>
      </c>
      <c r="J24" s="183">
        <v>1</v>
      </c>
      <c r="K24" s="183"/>
      <c r="L24" s="183"/>
      <c r="M24" s="180" t="s">
        <v>364</v>
      </c>
    </row>
    <row r="25" spans="1:13" ht="51">
      <c r="A25" s="179">
        <v>11</v>
      </c>
      <c r="B25" s="180" t="s">
        <v>365</v>
      </c>
      <c r="C25" s="181" t="s">
        <v>366</v>
      </c>
      <c r="D25" s="182">
        <v>359.2</v>
      </c>
      <c r="E25" s="183">
        <v>305.3</v>
      </c>
      <c r="F25" s="183"/>
      <c r="G25" s="184">
        <v>53.8</v>
      </c>
      <c r="H25" s="185">
        <v>20</v>
      </c>
      <c r="I25" s="183">
        <v>17</v>
      </c>
      <c r="J25" s="183">
        <v>3</v>
      </c>
      <c r="K25" s="183"/>
      <c r="L25" s="186"/>
      <c r="M25" s="180" t="s">
        <v>364</v>
      </c>
    </row>
    <row r="26" spans="1:13" ht="77.25" thickBot="1">
      <c r="A26" s="179">
        <v>12</v>
      </c>
      <c r="B26" s="180" t="s">
        <v>367</v>
      </c>
      <c r="C26" s="181"/>
      <c r="D26" s="188">
        <v>626</v>
      </c>
      <c r="E26" s="189">
        <v>532</v>
      </c>
      <c r="F26" s="183">
        <v>46.9</v>
      </c>
      <c r="G26" s="183">
        <v>46.9</v>
      </c>
      <c r="H26" s="185">
        <v>37.5</v>
      </c>
      <c r="I26" s="183"/>
      <c r="J26" s="183">
        <v>37.5</v>
      </c>
      <c r="K26" s="183"/>
      <c r="L26" s="183"/>
      <c r="M26" s="180" t="s">
        <v>368</v>
      </c>
    </row>
    <row r="27" spans="1:13" ht="76.5">
      <c r="A27" s="179">
        <v>13</v>
      </c>
      <c r="B27" s="180" t="s">
        <v>369</v>
      </c>
      <c r="C27" s="180"/>
      <c r="D27" s="190">
        <v>523</v>
      </c>
      <c r="E27" s="191">
        <v>445</v>
      </c>
      <c r="F27" s="191">
        <v>39</v>
      </c>
      <c r="G27" s="191">
        <v>39</v>
      </c>
      <c r="H27" s="183">
        <v>31.5</v>
      </c>
      <c r="I27" s="183"/>
      <c r="J27" s="183">
        <v>31.5</v>
      </c>
      <c r="K27" s="183"/>
      <c r="L27" s="183"/>
      <c r="M27" s="180" t="s">
        <v>368</v>
      </c>
    </row>
    <row r="28" spans="1:13" ht="140.25">
      <c r="A28" s="179">
        <v>14</v>
      </c>
      <c r="B28" s="180" t="s">
        <v>370</v>
      </c>
      <c r="C28" s="181" t="s">
        <v>371</v>
      </c>
      <c r="D28" s="182">
        <v>55</v>
      </c>
      <c r="E28" s="183"/>
      <c r="F28" s="183">
        <v>35</v>
      </c>
      <c r="G28" s="192">
        <v>20</v>
      </c>
      <c r="H28" s="193">
        <v>55</v>
      </c>
      <c r="I28" s="186">
        <v>35</v>
      </c>
      <c r="J28" s="183">
        <v>20</v>
      </c>
      <c r="K28" s="183"/>
      <c r="L28" s="183"/>
      <c r="M28" s="180" t="s">
        <v>372</v>
      </c>
    </row>
    <row r="29" spans="1:13" ht="229.5">
      <c r="A29" s="479">
        <v>15</v>
      </c>
      <c r="B29" s="480" t="s">
        <v>373</v>
      </c>
      <c r="C29" s="481" t="s">
        <v>374</v>
      </c>
      <c r="D29" s="507">
        <v>32.3</v>
      </c>
      <c r="E29" s="508">
        <v>26.6</v>
      </c>
      <c r="F29" s="508">
        <v>0</v>
      </c>
      <c r="G29" s="508">
        <v>6.6</v>
      </c>
      <c r="H29" s="534" t="s">
        <v>640</v>
      </c>
      <c r="I29" s="482">
        <v>0</v>
      </c>
      <c r="J29" s="482">
        <v>0</v>
      </c>
      <c r="K29" s="508" t="s">
        <v>640</v>
      </c>
      <c r="L29" s="509"/>
      <c r="M29" s="480" t="s">
        <v>641</v>
      </c>
    </row>
    <row r="30" spans="1:13" ht="204">
      <c r="A30" s="479">
        <v>16</v>
      </c>
      <c r="B30" s="480" t="s">
        <v>375</v>
      </c>
      <c r="C30" s="481" t="s">
        <v>376</v>
      </c>
      <c r="D30" s="483">
        <v>75.7</v>
      </c>
      <c r="E30" s="482">
        <v>70</v>
      </c>
      <c r="F30" s="482">
        <v>0</v>
      </c>
      <c r="G30" s="484">
        <v>5.6</v>
      </c>
      <c r="H30" s="485">
        <v>5.6</v>
      </c>
      <c r="I30" s="482">
        <v>0</v>
      </c>
      <c r="J30" s="510">
        <v>0</v>
      </c>
      <c r="K30" s="482">
        <v>5.6</v>
      </c>
      <c r="L30" s="482"/>
      <c r="M30" s="511" t="s">
        <v>377</v>
      </c>
    </row>
    <row r="31" spans="1:13" ht="204">
      <c r="A31" s="480">
        <v>17</v>
      </c>
      <c r="B31" s="480" t="s">
        <v>378</v>
      </c>
      <c r="C31" s="481" t="s">
        <v>379</v>
      </c>
      <c r="D31" s="507">
        <v>16.9</v>
      </c>
      <c r="E31" s="512">
        <v>13.5</v>
      </c>
      <c r="F31" s="486">
        <v>0</v>
      </c>
      <c r="G31" s="513">
        <v>3.4</v>
      </c>
      <c r="H31" s="514">
        <v>3.4</v>
      </c>
      <c r="I31" s="486">
        <v>0</v>
      </c>
      <c r="J31" s="486">
        <v>0</v>
      </c>
      <c r="K31" s="512">
        <v>3.4</v>
      </c>
      <c r="L31" s="486"/>
      <c r="M31" s="515" t="s">
        <v>377</v>
      </c>
    </row>
    <row r="32" spans="1:13" ht="89.25">
      <c r="A32" s="479">
        <v>18</v>
      </c>
      <c r="B32" s="516" t="s">
        <v>380</v>
      </c>
      <c r="C32" s="481" t="s">
        <v>381</v>
      </c>
      <c r="D32" s="517">
        <v>31.3</v>
      </c>
      <c r="E32" s="482">
        <v>25</v>
      </c>
      <c r="F32" s="482" t="s">
        <v>382</v>
      </c>
      <c r="G32" s="518">
        <v>6.3</v>
      </c>
      <c r="H32" s="485">
        <v>3.1</v>
      </c>
      <c r="I32" s="482">
        <v>0</v>
      </c>
      <c r="J32" s="510">
        <v>0</v>
      </c>
      <c r="K32" s="482">
        <v>3.1</v>
      </c>
      <c r="L32" s="482">
        <v>0</v>
      </c>
      <c r="M32" s="516" t="s">
        <v>383</v>
      </c>
    </row>
    <row r="33" spans="1:13" ht="12.75">
      <c r="A33" s="479"/>
      <c r="B33" s="480"/>
      <c r="C33" s="481"/>
      <c r="D33" s="483"/>
      <c r="E33" s="482"/>
      <c r="F33" s="482"/>
      <c r="G33" s="519"/>
      <c r="H33" s="520"/>
      <c r="I33" s="486"/>
      <c r="J33" s="482"/>
      <c r="K33" s="482"/>
      <c r="L33" s="482"/>
      <c r="M33" s="521"/>
    </row>
    <row r="34" spans="1:13" ht="191.25">
      <c r="A34" s="479">
        <v>19</v>
      </c>
      <c r="B34" s="480" t="s">
        <v>384</v>
      </c>
      <c r="C34" s="481" t="s">
        <v>385</v>
      </c>
      <c r="D34" s="483" t="s">
        <v>386</v>
      </c>
      <c r="E34" s="482"/>
      <c r="F34" s="482">
        <v>5.249</v>
      </c>
      <c r="G34" s="519"/>
      <c r="H34" s="520">
        <v>5.249</v>
      </c>
      <c r="I34" s="486"/>
      <c r="J34" s="482">
        <v>5.249</v>
      </c>
      <c r="K34" s="482"/>
      <c r="L34" s="482"/>
      <c r="M34" s="480" t="s">
        <v>387</v>
      </c>
    </row>
    <row r="35" spans="1:13" ht="143.25" customHeight="1">
      <c r="A35" s="522">
        <v>20</v>
      </c>
      <c r="B35" s="480" t="s">
        <v>388</v>
      </c>
      <c r="C35" s="481" t="s">
        <v>385</v>
      </c>
      <c r="D35" s="523">
        <v>37.5</v>
      </c>
      <c r="E35" s="482">
        <v>30</v>
      </c>
      <c r="F35" s="482">
        <v>0</v>
      </c>
      <c r="G35" s="484">
        <v>7.5</v>
      </c>
      <c r="H35" s="485">
        <v>7.5</v>
      </c>
      <c r="I35" s="482">
        <v>0</v>
      </c>
      <c r="J35" s="482">
        <v>0</v>
      </c>
      <c r="K35" s="482">
        <v>7.5</v>
      </c>
      <c r="L35" s="482"/>
      <c r="M35" s="480" t="s">
        <v>389</v>
      </c>
    </row>
    <row r="36" spans="1:13" ht="89.25">
      <c r="A36" s="64">
        <v>21</v>
      </c>
      <c r="B36" s="524" t="s">
        <v>390</v>
      </c>
      <c r="C36" s="481" t="s">
        <v>391</v>
      </c>
      <c r="D36" s="525">
        <v>20</v>
      </c>
      <c r="E36" s="526">
        <v>15</v>
      </c>
      <c r="F36" s="526"/>
      <c r="G36" s="527">
        <v>5</v>
      </c>
      <c r="H36" s="528">
        <v>20</v>
      </c>
      <c r="I36" s="526">
        <v>15</v>
      </c>
      <c r="J36" s="526">
        <v>5</v>
      </c>
      <c r="K36" s="526"/>
      <c r="L36" s="482"/>
      <c r="M36" s="480" t="s">
        <v>392</v>
      </c>
    </row>
    <row r="37" spans="1:13" ht="89.25">
      <c r="A37" s="64">
        <v>22</v>
      </c>
      <c r="B37" s="480" t="s">
        <v>393</v>
      </c>
      <c r="C37" s="481" t="s">
        <v>394</v>
      </c>
      <c r="D37" s="525">
        <v>5.5</v>
      </c>
      <c r="E37" s="526">
        <v>4.4</v>
      </c>
      <c r="F37" s="526"/>
      <c r="G37" s="527">
        <v>1.1</v>
      </c>
      <c r="H37" s="528">
        <v>5.5</v>
      </c>
      <c r="I37" s="526">
        <v>4.4</v>
      </c>
      <c r="J37" s="529">
        <v>1.1</v>
      </c>
      <c r="K37" s="526"/>
      <c r="L37" s="482"/>
      <c r="M37" s="480" t="s">
        <v>392</v>
      </c>
    </row>
    <row r="38" spans="1:13" ht="89.25">
      <c r="A38" s="64">
        <v>23</v>
      </c>
      <c r="B38" s="530" t="s">
        <v>395</v>
      </c>
      <c r="C38" s="522" t="s">
        <v>394</v>
      </c>
      <c r="D38" s="525">
        <v>16.18</v>
      </c>
      <c r="E38" s="526">
        <v>13.2</v>
      </c>
      <c r="F38" s="526"/>
      <c r="G38" s="527">
        <v>3</v>
      </c>
      <c r="H38" s="528">
        <v>16.3</v>
      </c>
      <c r="I38" s="526">
        <v>13.3</v>
      </c>
      <c r="J38" s="526">
        <v>3</v>
      </c>
      <c r="K38" s="526"/>
      <c r="L38" s="482"/>
      <c r="M38" s="480" t="s">
        <v>392</v>
      </c>
    </row>
    <row r="39" spans="1:13" ht="89.25">
      <c r="A39" s="64">
        <v>24</v>
      </c>
      <c r="B39" s="479" t="s">
        <v>396</v>
      </c>
      <c r="C39" s="480" t="s">
        <v>397</v>
      </c>
      <c r="D39" s="528">
        <v>15</v>
      </c>
      <c r="E39" s="526">
        <v>12</v>
      </c>
      <c r="F39" s="531"/>
      <c r="G39" s="526">
        <v>3</v>
      </c>
      <c r="H39" s="528">
        <v>15</v>
      </c>
      <c r="I39" s="526">
        <v>12</v>
      </c>
      <c r="J39" s="532">
        <v>3</v>
      </c>
      <c r="K39" s="479"/>
      <c r="L39" s="531"/>
      <c r="M39" s="480" t="s">
        <v>392</v>
      </c>
    </row>
    <row r="40" spans="1:13" ht="140.25">
      <c r="A40" s="194">
        <v>25</v>
      </c>
      <c r="B40" s="487" t="s">
        <v>398</v>
      </c>
      <c r="C40" s="487" t="s">
        <v>399</v>
      </c>
      <c r="D40" s="535">
        <v>403.27</v>
      </c>
      <c r="E40" s="535">
        <v>318.58</v>
      </c>
      <c r="F40" s="535"/>
      <c r="G40" s="535">
        <v>84.69</v>
      </c>
      <c r="H40" s="535">
        <v>214.03</v>
      </c>
      <c r="I40" s="535">
        <v>159.29</v>
      </c>
      <c r="J40" s="535">
        <v>42.34</v>
      </c>
      <c r="K40" s="535">
        <v>12.4</v>
      </c>
      <c r="L40" s="535"/>
      <c r="M40" s="533" t="s">
        <v>400</v>
      </c>
    </row>
    <row r="41" spans="1:13" ht="89.25">
      <c r="A41" s="64">
        <v>26</v>
      </c>
      <c r="B41" s="487" t="s">
        <v>630</v>
      </c>
      <c r="C41" s="487" t="s">
        <v>391</v>
      </c>
      <c r="D41" s="535">
        <v>241.9</v>
      </c>
      <c r="E41" s="535">
        <v>24.2</v>
      </c>
      <c r="F41" s="535"/>
      <c r="G41" s="535">
        <v>2.4</v>
      </c>
      <c r="H41" s="535">
        <v>4.1</v>
      </c>
      <c r="I41" s="535">
        <v>3.7</v>
      </c>
      <c r="J41" s="535">
        <v>0.4</v>
      </c>
      <c r="K41" s="535"/>
      <c r="L41" s="535"/>
      <c r="M41" s="533" t="s">
        <v>631</v>
      </c>
    </row>
    <row r="42" spans="1:13" ht="12.75">
      <c r="A42" s="41"/>
      <c r="B42" s="53" t="s">
        <v>212</v>
      </c>
      <c r="C42" s="41"/>
      <c r="D42" s="41"/>
      <c r="E42" s="41"/>
      <c r="F42" s="41"/>
      <c r="G42" s="41"/>
      <c r="H42" s="53">
        <f>SUM(H15:H41)</f>
        <v>1965.9789999999998</v>
      </c>
      <c r="I42" s="53">
        <f>SUM(I15:I41)</f>
        <v>1788.69</v>
      </c>
      <c r="J42" s="53">
        <f>SUM(J15:J41)</f>
        <v>283.489</v>
      </c>
      <c r="K42" s="53">
        <f>SUM(K15:K41)</f>
        <v>32</v>
      </c>
      <c r="L42" s="53">
        <f>SUM(L15:L41)</f>
        <v>0</v>
      </c>
      <c r="M42" s="41"/>
    </row>
    <row r="43" spans="1:13" ht="12.75">
      <c r="A43" s="43"/>
      <c r="B43" s="43"/>
      <c r="C43" s="43"/>
      <c r="D43" s="43"/>
      <c r="E43" s="43"/>
      <c r="F43" s="43"/>
      <c r="G43" s="43"/>
      <c r="H43" s="43"/>
      <c r="I43" s="43"/>
      <c r="J43" s="43"/>
      <c r="K43" s="43"/>
      <c r="L43" s="43"/>
      <c r="M43" s="43"/>
    </row>
  </sheetData>
  <sheetProtection/>
  <mergeCells count="11">
    <mergeCell ref="F12:F13"/>
    <mergeCell ref="G12:G13"/>
    <mergeCell ref="I12:L12"/>
    <mergeCell ref="M12:M13"/>
    <mergeCell ref="A7:F7"/>
    <mergeCell ref="B8:L9"/>
    <mergeCell ref="A11:A13"/>
    <mergeCell ref="B11:B13"/>
    <mergeCell ref="C11:C13"/>
    <mergeCell ref="D11:D13"/>
    <mergeCell ref="E12:E13"/>
  </mergeCells>
  <printOptions/>
  <pageMargins left="0.75" right="0.75"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Aldona</dc:creator>
  <cp:keywords/>
  <dc:description/>
  <cp:lastModifiedBy>Asta Zakareviciene</cp:lastModifiedBy>
  <cp:lastPrinted>2016-01-29T11:12:44Z</cp:lastPrinted>
  <dcterms:created xsi:type="dcterms:W3CDTF">2013-02-05T08:01:03Z</dcterms:created>
  <dcterms:modified xsi:type="dcterms:W3CDTF">2016-02-03T09:47:43Z</dcterms:modified>
  <cp:category/>
  <cp:version/>
  <cp:contentType/>
  <cp:contentStatus/>
</cp:coreProperties>
</file>